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Havlina\Desktop\"/>
    </mc:Choice>
  </mc:AlternateContent>
  <xr:revisionPtr revIDLastSave="0" documentId="8_{5391F5CF-3C00-4A34-91E7-C9F673B48A5E}" xr6:coauthVersionLast="46" xr6:coauthVersionMax="46" xr10:uidLastSave="{00000000-0000-0000-0000-000000000000}"/>
  <bookViews>
    <workbookView xWindow="10020" yWindow="3080" windowWidth="16150" windowHeight="15310" xr2:uid="{00000000-000D-0000-FFFF-FFFF00000000}"/>
  </bookViews>
  <sheets>
    <sheet name="Rekapitulace stavby" sheetId="1" r:id="rId1"/>
    <sheet name="21-2025 - Stavební úpravy..." sheetId="2" r:id="rId2"/>
    <sheet name="A-B - Střecha A, bourací ..." sheetId="3" r:id="rId3"/>
    <sheet name="A-N - Střecha A, nové kon..." sheetId="4" r:id="rId4"/>
    <sheet name="B-B - Střecha B, bourací ..." sheetId="5" r:id="rId5"/>
    <sheet name="B-N - Střecha B, nové kon..." sheetId="6" r:id="rId6"/>
    <sheet name="C-B - Střecha C, bourací ..." sheetId="7" r:id="rId7"/>
    <sheet name="C-N - Střecha C, nové kon..." sheetId="8" r:id="rId8"/>
    <sheet name="D-B - Střecha D, bourací ..." sheetId="9" r:id="rId9"/>
    <sheet name="D-N - Střecha D, nové kon..." sheetId="10" r:id="rId10"/>
    <sheet name="E-B - Střecha E, bourací ..." sheetId="11" r:id="rId11"/>
    <sheet name="E-N - Střecha E, nové kon..." sheetId="12" r:id="rId12"/>
    <sheet name="F-B - Střecha F, bourací ..." sheetId="13" r:id="rId13"/>
    <sheet name="F-N - Střecha F, nové kon..." sheetId="14" r:id="rId14"/>
    <sheet name="H - Hromosvod" sheetId="15" r:id="rId15"/>
  </sheets>
  <definedNames>
    <definedName name="_xlnm._FilterDatabase" localSheetId="1" hidden="1">'21-2025 - Stavební úpravy...'!$C$115:$K$128</definedName>
    <definedName name="_xlnm._FilterDatabase" localSheetId="2" hidden="1">'A-B - Střecha A, bourací ...'!$C$125:$K$172</definedName>
    <definedName name="_xlnm._FilterDatabase" localSheetId="3" hidden="1">'A-N - Střecha A, nové kon...'!$C$128:$K$292</definedName>
    <definedName name="_xlnm._FilterDatabase" localSheetId="4" hidden="1">'B-B - Střecha B, bourací ...'!$C$129:$K$204</definedName>
    <definedName name="_xlnm._FilterDatabase" localSheetId="5" hidden="1">'B-N - Střecha B, nové kon...'!$C$130:$K$274</definedName>
    <definedName name="_xlnm._FilterDatabase" localSheetId="6" hidden="1">'C-B - Střecha C, bourací ...'!$C$128:$K$188</definedName>
    <definedName name="_xlnm._FilterDatabase" localSheetId="7" hidden="1">'C-N - Střecha C, nové kon...'!$C$128:$K$268</definedName>
    <definedName name="_xlnm._FilterDatabase" localSheetId="8" hidden="1">'D-B - Střecha D, bourací ...'!$C$121:$K$154</definedName>
    <definedName name="_xlnm._FilterDatabase" localSheetId="9" hidden="1">'D-N - Střecha D, nové kon...'!$C$125:$K$195</definedName>
    <definedName name="_xlnm._FilterDatabase" localSheetId="10" hidden="1">'E-B - Střecha E, bourací ...'!$C$123:$K$164</definedName>
    <definedName name="_xlnm._FilterDatabase" localSheetId="11" hidden="1">'E-N - Střecha E, nové kon...'!$C$123:$K$210</definedName>
    <definedName name="_xlnm._FilterDatabase" localSheetId="12" hidden="1">'F-B - Střecha F, bourací ...'!$C$123:$K$163</definedName>
    <definedName name="_xlnm._FilterDatabase" localSheetId="13" hidden="1">'F-N - Střecha F, nové kon...'!$C$124:$K$212</definedName>
    <definedName name="_xlnm._FilterDatabase" localSheetId="14" hidden="1">'H - Hromosvod'!$C$115:$K$148</definedName>
    <definedName name="_xlnm.Print_Titles" localSheetId="1">'21-2025 - Stavební úpravy...'!$115:$115</definedName>
    <definedName name="_xlnm.Print_Titles" localSheetId="2">'A-B - Střecha A, bourací ...'!$125:$125</definedName>
    <definedName name="_xlnm.Print_Titles" localSheetId="3">'A-N - Střecha A, nové kon...'!$128:$128</definedName>
    <definedName name="_xlnm.Print_Titles" localSheetId="4">'B-B - Střecha B, bourací ...'!$129:$129</definedName>
    <definedName name="_xlnm.Print_Titles" localSheetId="5">'B-N - Střecha B, nové kon...'!$130:$130</definedName>
    <definedName name="_xlnm.Print_Titles" localSheetId="6">'C-B - Střecha C, bourací ...'!$128:$128</definedName>
    <definedName name="_xlnm.Print_Titles" localSheetId="7">'C-N - Střecha C, nové kon...'!$128:$128</definedName>
    <definedName name="_xlnm.Print_Titles" localSheetId="8">'D-B - Střecha D, bourací ...'!$121:$121</definedName>
    <definedName name="_xlnm.Print_Titles" localSheetId="9">'D-N - Střecha D, nové kon...'!$125:$125</definedName>
    <definedName name="_xlnm.Print_Titles" localSheetId="10">'E-B - Střecha E, bourací ...'!$123:$123</definedName>
    <definedName name="_xlnm.Print_Titles" localSheetId="11">'E-N - Střecha E, nové kon...'!$123:$123</definedName>
    <definedName name="_xlnm.Print_Titles" localSheetId="12">'F-B - Střecha F, bourací ...'!$123:$123</definedName>
    <definedName name="_xlnm.Print_Titles" localSheetId="13">'F-N - Střecha F, nové kon...'!$124:$124</definedName>
    <definedName name="_xlnm.Print_Titles" localSheetId="14">'H - Hromosvod'!$115:$115</definedName>
    <definedName name="_xlnm.Print_Titles" localSheetId="0">'Rekapitulace stavby'!$92:$92</definedName>
    <definedName name="_xlnm.Print_Area" localSheetId="1">'21-2025 - Stavební úpravy...'!$C$4:$J$76,'21-2025 - Stavební úpravy...'!$C$82:$J$99,'21-2025 - Stavební úpravy...'!$C$105:$K$128</definedName>
    <definedName name="_xlnm.Print_Area" localSheetId="2">'A-B - Střecha A, bourací ...'!$C$4:$J$76,'A-B - Střecha A, bourací ...'!$C$82:$J$107,'A-B - Střecha A, bourací ...'!$C$113:$K$172</definedName>
    <definedName name="_xlnm.Print_Area" localSheetId="3">'A-N - Střecha A, nové kon...'!$C$4:$J$76,'A-N - Střecha A, nové kon...'!$C$82:$J$110,'A-N - Střecha A, nové kon...'!$C$116:$K$292</definedName>
    <definedName name="_xlnm.Print_Area" localSheetId="4">'B-B - Střecha B, bourací ...'!$C$4:$J$76,'B-B - Střecha B, bourací ...'!$C$82:$J$111,'B-B - Střecha B, bourací ...'!$C$117:$K$204</definedName>
    <definedName name="_xlnm.Print_Area" localSheetId="5">'B-N - Střecha B, nové kon...'!$C$4:$J$76,'B-N - Střecha B, nové kon...'!$C$82:$J$112,'B-N - Střecha B, nové kon...'!$C$118:$K$274</definedName>
    <definedName name="_xlnm.Print_Area" localSheetId="6">'C-B - Střecha C, bourací ...'!$C$4:$J$76,'C-B - Střecha C, bourací ...'!$C$82:$J$110,'C-B - Střecha C, bourací ...'!$C$116:$K$188</definedName>
    <definedName name="_xlnm.Print_Area" localSheetId="7">'C-N - Střecha C, nové kon...'!$C$4:$J$76,'C-N - Střecha C, nové kon...'!$C$82:$J$110,'C-N - Střecha C, nové kon...'!$C$116:$K$268</definedName>
    <definedName name="_xlnm.Print_Area" localSheetId="8">'D-B - Střecha D, bourací ...'!$C$4:$J$76,'D-B - Střecha D, bourací ...'!$C$82:$J$103,'D-B - Střecha D, bourací ...'!$C$109:$K$154</definedName>
    <definedName name="_xlnm.Print_Area" localSheetId="9">'D-N - Střecha D, nové kon...'!$C$4:$J$76,'D-N - Střecha D, nové kon...'!$C$82:$J$107,'D-N - Střecha D, nové kon...'!$C$113:$K$195</definedName>
    <definedName name="_xlnm.Print_Area" localSheetId="10">'E-B - Střecha E, bourací ...'!$C$4:$J$76,'E-B - Střecha E, bourací ...'!$C$82:$J$105,'E-B - Střecha E, bourací ...'!$C$111:$K$164</definedName>
    <definedName name="_xlnm.Print_Area" localSheetId="11">'E-N - Střecha E, nové kon...'!$C$4:$J$76,'E-N - Střecha E, nové kon...'!$C$82:$J$105,'E-N - Střecha E, nové kon...'!$C$111:$K$210</definedName>
    <definedName name="_xlnm.Print_Area" localSheetId="12">'F-B - Střecha F, bourací ...'!$C$4:$J$76,'F-B - Střecha F, bourací ...'!$C$82:$J$105,'F-B - Střecha F, bourací ...'!$C$111:$K$163</definedName>
    <definedName name="_xlnm.Print_Area" localSheetId="13">'F-N - Střecha F, nové kon...'!$C$4:$J$76,'F-N - Střecha F, nové kon...'!$C$82:$J$106,'F-N - Střecha F, nové kon...'!$C$112:$K$212</definedName>
    <definedName name="_xlnm.Print_Area" localSheetId="14">'H - Hromosvod'!$C$4:$J$76,'H - Hromosvod'!$C$82:$J$97,'H - Hromosvod'!$C$103:$K$148</definedName>
    <definedName name="_xlnm.Print_Area" localSheetId="0">'Rekapitulace stavby'!$D$4:$AO$76,'Rekapitulace stavby'!$C$82:$AQ$109</definedName>
  </definedNames>
  <calcPr calcId="191029"/>
</workbook>
</file>

<file path=xl/calcChain.xml><?xml version="1.0" encoding="utf-8"?>
<calcChain xmlns="http://schemas.openxmlformats.org/spreadsheetml/2006/main">
  <c r="J37" i="15" l="1"/>
  <c r="J36" i="15"/>
  <c r="AY108" i="1"/>
  <c r="J35" i="15"/>
  <c r="AX108" i="1"/>
  <c r="BI148" i="15"/>
  <c r="BH148" i="15"/>
  <c r="BG148" i="15"/>
  <c r="BF148" i="15"/>
  <c r="T148" i="15"/>
  <c r="R148" i="15"/>
  <c r="P148" i="15"/>
  <c r="BI147" i="15"/>
  <c r="BH147" i="15"/>
  <c r="BG147" i="15"/>
  <c r="BF147" i="15"/>
  <c r="T147" i="15"/>
  <c r="R147" i="15"/>
  <c r="P147" i="15"/>
  <c r="BI146" i="15"/>
  <c r="BH146" i="15"/>
  <c r="BG146" i="15"/>
  <c r="BF146" i="15"/>
  <c r="T146" i="15"/>
  <c r="R146" i="15"/>
  <c r="P146" i="15"/>
  <c r="BI145" i="15"/>
  <c r="BH145" i="15"/>
  <c r="BG145" i="15"/>
  <c r="BF145" i="15"/>
  <c r="T145" i="15"/>
  <c r="R145" i="15"/>
  <c r="P145" i="15"/>
  <c r="BI144" i="15"/>
  <c r="BH144" i="15"/>
  <c r="BG144" i="15"/>
  <c r="BF144" i="15"/>
  <c r="T144" i="15"/>
  <c r="R144" i="15"/>
  <c r="P144" i="15"/>
  <c r="BI143" i="15"/>
  <c r="BH143" i="15"/>
  <c r="BG143" i="15"/>
  <c r="BF143" i="15"/>
  <c r="T143" i="15"/>
  <c r="R143" i="15"/>
  <c r="P143" i="15"/>
  <c r="BI142" i="15"/>
  <c r="BH142" i="15"/>
  <c r="BG142" i="15"/>
  <c r="BF142" i="15"/>
  <c r="T142" i="15"/>
  <c r="R142" i="15"/>
  <c r="P142" i="15"/>
  <c r="BI141" i="15"/>
  <c r="BH141" i="15"/>
  <c r="BG141" i="15"/>
  <c r="BF141" i="15"/>
  <c r="T141" i="15"/>
  <c r="R141" i="15"/>
  <c r="P141" i="15"/>
  <c r="BI140" i="15"/>
  <c r="BH140" i="15"/>
  <c r="BG140" i="15"/>
  <c r="BF140" i="15"/>
  <c r="T140" i="15"/>
  <c r="R140" i="15"/>
  <c r="P140" i="15"/>
  <c r="BI139" i="15"/>
  <c r="BH139" i="15"/>
  <c r="BG139" i="15"/>
  <c r="BF139" i="15"/>
  <c r="T139" i="15"/>
  <c r="R139" i="15"/>
  <c r="P139" i="15"/>
  <c r="BI138" i="15"/>
  <c r="BH138" i="15"/>
  <c r="BG138" i="15"/>
  <c r="BF138" i="15"/>
  <c r="T138" i="15"/>
  <c r="R138" i="15"/>
  <c r="P138" i="15"/>
  <c r="BI137" i="15"/>
  <c r="BH137" i="15"/>
  <c r="BG137" i="15"/>
  <c r="BF137" i="15"/>
  <c r="T137" i="15"/>
  <c r="R137" i="15"/>
  <c r="P137" i="15"/>
  <c r="BI136" i="15"/>
  <c r="BH136" i="15"/>
  <c r="BG136" i="15"/>
  <c r="BF136" i="15"/>
  <c r="T136" i="15"/>
  <c r="R136" i="15"/>
  <c r="P136" i="15"/>
  <c r="BI135" i="15"/>
  <c r="BH135" i="15"/>
  <c r="BG135" i="15"/>
  <c r="BF135" i="15"/>
  <c r="T135" i="15"/>
  <c r="R135" i="15"/>
  <c r="P135" i="15"/>
  <c r="BI134" i="15"/>
  <c r="BH134" i="15"/>
  <c r="BG134" i="15"/>
  <c r="BF134" i="15"/>
  <c r="T134" i="15"/>
  <c r="R134" i="15"/>
  <c r="P134" i="15"/>
  <c r="BI133" i="15"/>
  <c r="BH133" i="15"/>
  <c r="BG133" i="15"/>
  <c r="BF133" i="15"/>
  <c r="T133" i="15"/>
  <c r="R133" i="15"/>
  <c r="P133" i="15"/>
  <c r="BI132" i="15"/>
  <c r="BH132" i="15"/>
  <c r="BG132" i="15"/>
  <c r="BF132" i="15"/>
  <c r="T132" i="15"/>
  <c r="R132" i="15"/>
  <c r="P132" i="15"/>
  <c r="BI131" i="15"/>
  <c r="BH131" i="15"/>
  <c r="BG131" i="15"/>
  <c r="BF131" i="15"/>
  <c r="T131" i="15"/>
  <c r="R131" i="15"/>
  <c r="P131" i="15"/>
  <c r="BI130" i="15"/>
  <c r="BH130" i="15"/>
  <c r="BG130" i="15"/>
  <c r="BF130" i="15"/>
  <c r="T130" i="15"/>
  <c r="R130" i="15"/>
  <c r="P130" i="15"/>
  <c r="BI129" i="15"/>
  <c r="BH129" i="15"/>
  <c r="BG129" i="15"/>
  <c r="BF129" i="15"/>
  <c r="T129" i="15"/>
  <c r="R129" i="15"/>
  <c r="P129" i="15"/>
  <c r="BI128" i="15"/>
  <c r="BH128" i="15"/>
  <c r="BG128" i="15"/>
  <c r="BF128" i="15"/>
  <c r="T128" i="15"/>
  <c r="R128" i="15"/>
  <c r="P128" i="15"/>
  <c r="BI127" i="15"/>
  <c r="BH127" i="15"/>
  <c r="BG127" i="15"/>
  <c r="BF127" i="15"/>
  <c r="T127" i="15"/>
  <c r="R127" i="15"/>
  <c r="P127" i="15"/>
  <c r="BI126" i="15"/>
  <c r="BH126" i="15"/>
  <c r="BG126" i="15"/>
  <c r="BF126" i="15"/>
  <c r="T126" i="15"/>
  <c r="R126" i="15"/>
  <c r="P126" i="15"/>
  <c r="BI125" i="15"/>
  <c r="BH125" i="15"/>
  <c r="BG125" i="15"/>
  <c r="BF125" i="15"/>
  <c r="T125" i="15"/>
  <c r="R125" i="15"/>
  <c r="P125" i="15"/>
  <c r="BI124" i="15"/>
  <c r="BH124" i="15"/>
  <c r="BG124" i="15"/>
  <c r="BF124" i="15"/>
  <c r="T124" i="15"/>
  <c r="R124" i="15"/>
  <c r="P124" i="15"/>
  <c r="BI123" i="15"/>
  <c r="BH123" i="15"/>
  <c r="BG123" i="15"/>
  <c r="BF123" i="15"/>
  <c r="T123" i="15"/>
  <c r="R123" i="15"/>
  <c r="P123" i="15"/>
  <c r="BI122" i="15"/>
  <c r="BH122" i="15"/>
  <c r="BG122" i="15"/>
  <c r="BF122" i="15"/>
  <c r="T122" i="15"/>
  <c r="R122" i="15"/>
  <c r="P122" i="15"/>
  <c r="BI121" i="15"/>
  <c r="BH121" i="15"/>
  <c r="BG121" i="15"/>
  <c r="BF121" i="15"/>
  <c r="T121" i="15"/>
  <c r="R121" i="15"/>
  <c r="P121" i="15"/>
  <c r="BI120" i="15"/>
  <c r="BH120" i="15"/>
  <c r="BG120" i="15"/>
  <c r="BF120" i="15"/>
  <c r="T120" i="15"/>
  <c r="R120" i="15"/>
  <c r="P120" i="15"/>
  <c r="BI119" i="15"/>
  <c r="BH119" i="15"/>
  <c r="BG119" i="15"/>
  <c r="BF119" i="15"/>
  <c r="T119" i="15"/>
  <c r="R119" i="15"/>
  <c r="P119" i="15"/>
  <c r="BI118" i="15"/>
  <c r="BH118" i="15"/>
  <c r="BG118" i="15"/>
  <c r="BF118" i="15"/>
  <c r="T118" i="15"/>
  <c r="R118" i="15"/>
  <c r="P118" i="15"/>
  <c r="BI117" i="15"/>
  <c r="BH117" i="15"/>
  <c r="BG117" i="15"/>
  <c r="BF117" i="15"/>
  <c r="T117" i="15"/>
  <c r="T116" i="15" s="1"/>
  <c r="R117" i="15"/>
  <c r="R116" i="15" s="1"/>
  <c r="P117" i="15"/>
  <c r="P116" i="15" s="1"/>
  <c r="AU108" i="1" s="1"/>
  <c r="F110" i="15"/>
  <c r="E108" i="15"/>
  <c r="F89" i="15"/>
  <c r="E87" i="15"/>
  <c r="J24" i="15"/>
  <c r="E24" i="15"/>
  <c r="J113" i="15" s="1"/>
  <c r="J23" i="15"/>
  <c r="J21" i="15"/>
  <c r="E21" i="15"/>
  <c r="J112" i="15" s="1"/>
  <c r="J20" i="15"/>
  <c r="J18" i="15"/>
  <c r="E18" i="15"/>
  <c r="F113" i="15" s="1"/>
  <c r="J17" i="15"/>
  <c r="J15" i="15"/>
  <c r="E15" i="15"/>
  <c r="F112" i="15" s="1"/>
  <c r="J14" i="15"/>
  <c r="J12" i="15"/>
  <c r="J110" i="15"/>
  <c r="E7" i="15"/>
  <c r="E106" i="15"/>
  <c r="J204" i="14"/>
  <c r="J37" i="14"/>
  <c r="J36" i="14"/>
  <c r="AY107" i="1" s="1"/>
  <c r="J35" i="14"/>
  <c r="AX107" i="1" s="1"/>
  <c r="BI211" i="14"/>
  <c r="BH211" i="14"/>
  <c r="BG211" i="14"/>
  <c r="BF211" i="14"/>
  <c r="T211" i="14"/>
  <c r="T206" i="14" s="1"/>
  <c r="T205" i="14" s="1"/>
  <c r="R211" i="14"/>
  <c r="P211" i="14"/>
  <c r="BI207" i="14"/>
  <c r="BH207" i="14"/>
  <c r="BG207" i="14"/>
  <c r="BF207" i="14"/>
  <c r="T207" i="14"/>
  <c r="R207" i="14"/>
  <c r="P207" i="14"/>
  <c r="J103" i="14"/>
  <c r="BI202" i="14"/>
  <c r="BH202" i="14"/>
  <c r="BG202" i="14"/>
  <c r="BF202" i="14"/>
  <c r="T202" i="14"/>
  <c r="R202" i="14"/>
  <c r="P202" i="14"/>
  <c r="BI199" i="14"/>
  <c r="BH199" i="14"/>
  <c r="BG199" i="14"/>
  <c r="BF199" i="14"/>
  <c r="T199" i="14"/>
  <c r="R199" i="14"/>
  <c r="P199" i="14"/>
  <c r="BI197" i="14"/>
  <c r="BH197" i="14"/>
  <c r="BG197" i="14"/>
  <c r="BF197" i="14"/>
  <c r="T197" i="14"/>
  <c r="R197" i="14"/>
  <c r="P197" i="14"/>
  <c r="BI194" i="14"/>
  <c r="BH194" i="14"/>
  <c r="BG194" i="14"/>
  <c r="BF194" i="14"/>
  <c r="T194" i="14"/>
  <c r="R194" i="14"/>
  <c r="P194" i="14"/>
  <c r="BI191" i="14"/>
  <c r="BH191" i="14"/>
  <c r="BG191" i="14"/>
  <c r="BF191" i="14"/>
  <c r="T191" i="14"/>
  <c r="R191" i="14"/>
  <c r="P191" i="14"/>
  <c r="BI188" i="14"/>
  <c r="BH188" i="14"/>
  <c r="BG188" i="14"/>
  <c r="BF188" i="14"/>
  <c r="T188" i="14"/>
  <c r="R188" i="14"/>
  <c r="P188" i="14"/>
  <c r="BI183" i="14"/>
  <c r="BH183" i="14"/>
  <c r="BG183" i="14"/>
  <c r="BF183" i="14"/>
  <c r="T183" i="14"/>
  <c r="R183" i="14"/>
  <c r="P183" i="14"/>
  <c r="BI180" i="14"/>
  <c r="BH180" i="14"/>
  <c r="BG180" i="14"/>
  <c r="BF180" i="14"/>
  <c r="T180" i="14"/>
  <c r="R180" i="14"/>
  <c r="P180" i="14"/>
  <c r="BI177" i="14"/>
  <c r="BH177" i="14"/>
  <c r="BG177" i="14"/>
  <c r="BF177" i="14"/>
  <c r="T177" i="14"/>
  <c r="R177" i="14"/>
  <c r="P177" i="14"/>
  <c r="BI175" i="14"/>
  <c r="BH175" i="14"/>
  <c r="BG175" i="14"/>
  <c r="BF175" i="14"/>
  <c r="T175" i="14"/>
  <c r="R175" i="14"/>
  <c r="P175" i="14"/>
  <c r="BI172" i="14"/>
  <c r="BH172" i="14"/>
  <c r="BG172" i="14"/>
  <c r="BF172" i="14"/>
  <c r="T172" i="14"/>
  <c r="R172" i="14"/>
  <c r="P172" i="14"/>
  <c r="BI170" i="14"/>
  <c r="BH170" i="14"/>
  <c r="BG170" i="14"/>
  <c r="BF170" i="14"/>
  <c r="T170" i="14"/>
  <c r="R170" i="14"/>
  <c r="P170" i="14"/>
  <c r="BI167" i="14"/>
  <c r="BH167" i="14"/>
  <c r="BG167" i="14"/>
  <c r="BF167" i="14"/>
  <c r="T167" i="14"/>
  <c r="R167" i="14"/>
  <c r="P167" i="14"/>
  <c r="BI165" i="14"/>
  <c r="BH165" i="14"/>
  <c r="BG165" i="14"/>
  <c r="BF165" i="14"/>
  <c r="T165" i="14"/>
  <c r="R165" i="14"/>
  <c r="P165" i="14"/>
  <c r="BI162" i="14"/>
  <c r="BH162" i="14"/>
  <c r="BG162" i="14"/>
  <c r="BF162" i="14"/>
  <c r="T162" i="14"/>
  <c r="R162" i="14"/>
  <c r="P162" i="14"/>
  <c r="BI160" i="14"/>
  <c r="BH160" i="14"/>
  <c r="BG160" i="14"/>
  <c r="BF160" i="14"/>
  <c r="T160" i="14"/>
  <c r="R160" i="14"/>
  <c r="P160" i="14"/>
  <c r="BI158" i="14"/>
  <c r="BH158" i="14"/>
  <c r="BG158" i="14"/>
  <c r="BF158" i="14"/>
  <c r="T158" i="14"/>
  <c r="R158" i="14"/>
  <c r="P158" i="14"/>
  <c r="BI154" i="14"/>
  <c r="BH154" i="14"/>
  <c r="BG154" i="14"/>
  <c r="BF154" i="14"/>
  <c r="T154" i="14"/>
  <c r="T153" i="14"/>
  <c r="R154" i="14"/>
  <c r="R153" i="14"/>
  <c r="P154" i="14"/>
  <c r="P153" i="14" s="1"/>
  <c r="BI148" i="14"/>
  <c r="BH148" i="14"/>
  <c r="BG148" i="14"/>
  <c r="BF148" i="14"/>
  <c r="T148" i="14"/>
  <c r="R148" i="14"/>
  <c r="P148" i="14"/>
  <c r="BI145" i="14"/>
  <c r="BH145" i="14"/>
  <c r="BG145" i="14"/>
  <c r="BF145" i="14"/>
  <c r="T145" i="14"/>
  <c r="R145" i="14"/>
  <c r="P145" i="14"/>
  <c r="BI140" i="14"/>
  <c r="BH140" i="14"/>
  <c r="BG140" i="14"/>
  <c r="BF140" i="14"/>
  <c r="T140" i="14"/>
  <c r="R140" i="14"/>
  <c r="P140" i="14"/>
  <c r="BI135" i="14"/>
  <c r="F37" i="14" s="1"/>
  <c r="BH135" i="14"/>
  <c r="BG135" i="14"/>
  <c r="BF135" i="14"/>
  <c r="T135" i="14"/>
  <c r="R135" i="14"/>
  <c r="P135" i="14"/>
  <c r="BI130" i="14"/>
  <c r="BH130" i="14"/>
  <c r="BG130" i="14"/>
  <c r="BF130" i="14"/>
  <c r="T130" i="14"/>
  <c r="R130" i="14"/>
  <c r="P130" i="14"/>
  <c r="BI128" i="14"/>
  <c r="BH128" i="14"/>
  <c r="BG128" i="14"/>
  <c r="BF128" i="14"/>
  <c r="T128" i="14"/>
  <c r="R128" i="14"/>
  <c r="P128" i="14"/>
  <c r="F119" i="14"/>
  <c r="E117" i="14"/>
  <c r="F89" i="14"/>
  <c r="E87" i="14"/>
  <c r="J24" i="14"/>
  <c r="E24" i="14"/>
  <c r="J122" i="14" s="1"/>
  <c r="J23" i="14"/>
  <c r="J21" i="14"/>
  <c r="E21" i="14"/>
  <c r="J91" i="14" s="1"/>
  <c r="J20" i="14"/>
  <c r="J18" i="14"/>
  <c r="E18" i="14"/>
  <c r="F122" i="14" s="1"/>
  <c r="J17" i="14"/>
  <c r="J15" i="14"/>
  <c r="E15" i="14"/>
  <c r="F91" i="14" s="1"/>
  <c r="J14" i="14"/>
  <c r="J12" i="14"/>
  <c r="J89" i="14"/>
  <c r="E7" i="14"/>
  <c r="E115" i="14" s="1"/>
  <c r="J37" i="13"/>
  <c r="J36" i="13"/>
  <c r="AY106" i="1" s="1"/>
  <c r="J35" i="13"/>
  <c r="AX106" i="1" s="1"/>
  <c r="BI161" i="13"/>
  <c r="BH161" i="13"/>
  <c r="BG161" i="13"/>
  <c r="BF161" i="13"/>
  <c r="T161" i="13"/>
  <c r="T160" i="13" s="1"/>
  <c r="T159" i="13" s="1"/>
  <c r="R161" i="13"/>
  <c r="R160" i="13"/>
  <c r="R159" i="13" s="1"/>
  <c r="P161" i="13"/>
  <c r="P160" i="13" s="1"/>
  <c r="P159" i="13" s="1"/>
  <c r="BI156" i="13"/>
  <c r="BH156" i="13"/>
  <c r="BG156" i="13"/>
  <c r="BF156" i="13"/>
  <c r="T156" i="13"/>
  <c r="R156" i="13"/>
  <c r="P156" i="13"/>
  <c r="BI152" i="13"/>
  <c r="BH152" i="13"/>
  <c r="BG152" i="13"/>
  <c r="BF152" i="13"/>
  <c r="T152" i="13"/>
  <c r="R152" i="13"/>
  <c r="P152" i="13"/>
  <c r="BI148" i="13"/>
  <c r="BH148" i="13"/>
  <c r="BG148" i="13"/>
  <c r="BF148" i="13"/>
  <c r="T148" i="13"/>
  <c r="R148" i="13"/>
  <c r="P148" i="13"/>
  <c r="BI145" i="13"/>
  <c r="BH145" i="13"/>
  <c r="BG145" i="13"/>
  <c r="BF145" i="13"/>
  <c r="T145" i="13"/>
  <c r="R145" i="13"/>
  <c r="P145" i="13"/>
  <c r="BI141" i="13"/>
  <c r="BH141" i="13"/>
  <c r="BG141" i="13"/>
  <c r="BF141" i="13"/>
  <c r="T141" i="13"/>
  <c r="T140" i="13"/>
  <c r="R141" i="13"/>
  <c r="R140" i="13" s="1"/>
  <c r="P141" i="13"/>
  <c r="P140" i="13"/>
  <c r="BI137" i="13"/>
  <c r="BH137" i="13"/>
  <c r="BG137" i="13"/>
  <c r="BF137" i="13"/>
  <c r="T137" i="13"/>
  <c r="R137" i="13"/>
  <c r="P137" i="13"/>
  <c r="BI135" i="13"/>
  <c r="BH135" i="13"/>
  <c r="BG135" i="13"/>
  <c r="BF135" i="13"/>
  <c r="T135" i="13"/>
  <c r="R135" i="13"/>
  <c r="P135" i="13"/>
  <c r="BI133" i="13"/>
  <c r="BH133" i="13"/>
  <c r="BG133" i="13"/>
  <c r="BF133" i="13"/>
  <c r="T133" i="13"/>
  <c r="R133" i="13"/>
  <c r="P133" i="13"/>
  <c r="BI131" i="13"/>
  <c r="BH131" i="13"/>
  <c r="BG131" i="13"/>
  <c r="BF131" i="13"/>
  <c r="T131" i="13"/>
  <c r="R131" i="13"/>
  <c r="P131" i="13"/>
  <c r="BI127" i="13"/>
  <c r="BH127" i="13"/>
  <c r="BG127" i="13"/>
  <c r="BF127" i="13"/>
  <c r="T127" i="13"/>
  <c r="T126" i="13" s="1"/>
  <c r="R127" i="13"/>
  <c r="R126" i="13"/>
  <c r="P127" i="13"/>
  <c r="P126" i="13"/>
  <c r="F118" i="13"/>
  <c r="E116" i="13"/>
  <c r="F89" i="13"/>
  <c r="E87" i="13"/>
  <c r="J24" i="13"/>
  <c r="E24" i="13"/>
  <c r="J92" i="13" s="1"/>
  <c r="J23" i="13"/>
  <c r="J21" i="13"/>
  <c r="E21" i="13"/>
  <c r="J120" i="13" s="1"/>
  <c r="J20" i="13"/>
  <c r="J18" i="13"/>
  <c r="E18" i="13"/>
  <c r="F92" i="13" s="1"/>
  <c r="J17" i="13"/>
  <c r="J15" i="13"/>
  <c r="E15" i="13"/>
  <c r="F120" i="13" s="1"/>
  <c r="J14" i="13"/>
  <c r="J12" i="13"/>
  <c r="J89" i="13"/>
  <c r="E7" i="13"/>
  <c r="E85" i="13"/>
  <c r="J37" i="12"/>
  <c r="J36" i="12"/>
  <c r="AY105" i="1" s="1"/>
  <c r="J35" i="12"/>
  <c r="AX105" i="1" s="1"/>
  <c r="BI209" i="12"/>
  <c r="BH209" i="12"/>
  <c r="BG209" i="12"/>
  <c r="BF209" i="12"/>
  <c r="T209" i="12"/>
  <c r="R209" i="12"/>
  <c r="P209" i="12"/>
  <c r="BI205" i="12"/>
  <c r="BH205" i="12"/>
  <c r="BG205" i="12"/>
  <c r="BF205" i="12"/>
  <c r="T205" i="12"/>
  <c r="R205" i="12"/>
  <c r="P205" i="12"/>
  <c r="BI201" i="12"/>
  <c r="BH201" i="12"/>
  <c r="BG201" i="12"/>
  <c r="BF201" i="12"/>
  <c r="T201" i="12"/>
  <c r="R201" i="12"/>
  <c r="P201" i="12"/>
  <c r="BI198" i="12"/>
  <c r="BH198" i="12"/>
  <c r="BG198" i="12"/>
  <c r="BF198" i="12"/>
  <c r="T198" i="12"/>
  <c r="R198" i="12"/>
  <c r="P198" i="12"/>
  <c r="BI196" i="12"/>
  <c r="BH196" i="12"/>
  <c r="BG196" i="12"/>
  <c r="BF196" i="12"/>
  <c r="T196" i="12"/>
  <c r="R196" i="12"/>
  <c r="P196" i="12"/>
  <c r="BI193" i="12"/>
  <c r="BH193" i="12"/>
  <c r="BG193" i="12"/>
  <c r="BF193" i="12"/>
  <c r="T193" i="12"/>
  <c r="R193" i="12"/>
  <c r="P193" i="12"/>
  <c r="BI190" i="12"/>
  <c r="BH190" i="12"/>
  <c r="BG190" i="12"/>
  <c r="BF190" i="12"/>
  <c r="T190" i="12"/>
  <c r="R190" i="12"/>
  <c r="P190" i="12"/>
  <c r="BI187" i="12"/>
  <c r="BH187" i="12"/>
  <c r="BG187" i="12"/>
  <c r="BF187" i="12"/>
  <c r="T187" i="12"/>
  <c r="R187" i="12"/>
  <c r="P187" i="12"/>
  <c r="BI182" i="12"/>
  <c r="BH182" i="12"/>
  <c r="BG182" i="12"/>
  <c r="BF182" i="12"/>
  <c r="T182" i="12"/>
  <c r="R182" i="12"/>
  <c r="P182" i="12"/>
  <c r="BI179" i="12"/>
  <c r="BH179" i="12"/>
  <c r="BG179" i="12"/>
  <c r="BF179" i="12"/>
  <c r="T179" i="12"/>
  <c r="R179" i="12"/>
  <c r="P179" i="12"/>
  <c r="BI176" i="12"/>
  <c r="BH176" i="12"/>
  <c r="BG176" i="12"/>
  <c r="BF176" i="12"/>
  <c r="T176" i="12"/>
  <c r="R176" i="12"/>
  <c r="P176" i="12"/>
  <c r="BI174" i="12"/>
  <c r="BH174" i="12"/>
  <c r="BG174" i="12"/>
  <c r="BF174" i="12"/>
  <c r="T174" i="12"/>
  <c r="R174" i="12"/>
  <c r="P174" i="12"/>
  <c r="BI171" i="12"/>
  <c r="BH171" i="12"/>
  <c r="BG171" i="12"/>
  <c r="BF171" i="12"/>
  <c r="T171" i="12"/>
  <c r="R171" i="12"/>
  <c r="P171" i="12"/>
  <c r="BI169" i="12"/>
  <c r="BH169" i="12"/>
  <c r="BG169" i="12"/>
  <c r="BF169" i="12"/>
  <c r="T169" i="12"/>
  <c r="R169" i="12"/>
  <c r="P169" i="12"/>
  <c r="BI166" i="12"/>
  <c r="BH166" i="12"/>
  <c r="BG166" i="12"/>
  <c r="BF166" i="12"/>
  <c r="T166" i="12"/>
  <c r="R166" i="12"/>
  <c r="P166" i="12"/>
  <c r="BI164" i="12"/>
  <c r="BH164" i="12"/>
  <c r="BG164" i="12"/>
  <c r="BF164" i="12"/>
  <c r="T164" i="12"/>
  <c r="R164" i="12"/>
  <c r="P164" i="12"/>
  <c r="BI161" i="12"/>
  <c r="BH161" i="12"/>
  <c r="BG161" i="12"/>
  <c r="BF161" i="12"/>
  <c r="T161" i="12"/>
  <c r="R161" i="12"/>
  <c r="P161" i="12"/>
  <c r="BI159" i="12"/>
  <c r="BH159" i="12"/>
  <c r="BG159" i="12"/>
  <c r="BF159" i="12"/>
  <c r="T159" i="12"/>
  <c r="R159" i="12"/>
  <c r="P159" i="12"/>
  <c r="BI157" i="12"/>
  <c r="BH157" i="12"/>
  <c r="BG157" i="12"/>
  <c r="BF157" i="12"/>
  <c r="T157" i="12"/>
  <c r="R157" i="12"/>
  <c r="P157" i="12"/>
  <c r="BI153" i="12"/>
  <c r="BH153" i="12"/>
  <c r="BG153" i="12"/>
  <c r="BF153" i="12"/>
  <c r="T153" i="12"/>
  <c r="T152" i="12"/>
  <c r="R153" i="12"/>
  <c r="R152" i="12" s="1"/>
  <c r="P153" i="12"/>
  <c r="P152" i="12"/>
  <c r="BI147" i="12"/>
  <c r="BH147" i="12"/>
  <c r="BG147" i="12"/>
  <c r="BF147" i="12"/>
  <c r="T147" i="12"/>
  <c r="R147" i="12"/>
  <c r="P147" i="12"/>
  <c r="BI144" i="12"/>
  <c r="BH144" i="12"/>
  <c r="BG144" i="12"/>
  <c r="BF144" i="12"/>
  <c r="T144" i="12"/>
  <c r="R144" i="12"/>
  <c r="P144" i="12"/>
  <c r="BI139" i="12"/>
  <c r="BH139" i="12"/>
  <c r="BG139" i="12"/>
  <c r="BF139" i="12"/>
  <c r="T139" i="12"/>
  <c r="R139" i="12"/>
  <c r="P139" i="12"/>
  <c r="BI134" i="12"/>
  <c r="BH134" i="12"/>
  <c r="BG134" i="12"/>
  <c r="BF134" i="12"/>
  <c r="T134" i="12"/>
  <c r="R134" i="12"/>
  <c r="P134" i="12"/>
  <c r="BI129" i="12"/>
  <c r="BH129" i="12"/>
  <c r="BG129" i="12"/>
  <c r="BF129" i="12"/>
  <c r="T129" i="12"/>
  <c r="R129" i="12"/>
  <c r="P129" i="12"/>
  <c r="BI127" i="12"/>
  <c r="BH127" i="12"/>
  <c r="BG127" i="12"/>
  <c r="BF127" i="12"/>
  <c r="T127" i="12"/>
  <c r="R127" i="12"/>
  <c r="P127" i="12"/>
  <c r="F118" i="12"/>
  <c r="E116" i="12"/>
  <c r="F89" i="12"/>
  <c r="E87" i="12"/>
  <c r="J24" i="12"/>
  <c r="E24" i="12"/>
  <c r="J121" i="12" s="1"/>
  <c r="J23" i="12"/>
  <c r="J21" i="12"/>
  <c r="E21" i="12"/>
  <c r="J91" i="12" s="1"/>
  <c r="J20" i="12"/>
  <c r="J18" i="12"/>
  <c r="E18" i="12"/>
  <c r="F92" i="12" s="1"/>
  <c r="J17" i="12"/>
  <c r="J15" i="12"/>
  <c r="E15" i="12"/>
  <c r="F120" i="12" s="1"/>
  <c r="J14" i="12"/>
  <c r="J12" i="12"/>
  <c r="J118" i="12" s="1"/>
  <c r="E7" i="12"/>
  <c r="E85" i="12"/>
  <c r="J37" i="11"/>
  <c r="J36" i="11"/>
  <c r="AY104" i="1" s="1"/>
  <c r="J35" i="11"/>
  <c r="AX104" i="1" s="1"/>
  <c r="BI162" i="11"/>
  <c r="BH162" i="11"/>
  <c r="BG162" i="11"/>
  <c r="BF162" i="11"/>
  <c r="T162" i="11"/>
  <c r="T161" i="11" s="1"/>
  <c r="T160" i="11" s="1"/>
  <c r="R162" i="11"/>
  <c r="R161" i="11"/>
  <c r="R160" i="11" s="1"/>
  <c r="P162" i="11"/>
  <c r="P161" i="11" s="1"/>
  <c r="P160" i="11" s="1"/>
  <c r="BI157" i="11"/>
  <c r="BH157" i="11"/>
  <c r="BG157" i="11"/>
  <c r="BF157" i="11"/>
  <c r="T157" i="11"/>
  <c r="R157" i="11"/>
  <c r="P157" i="11"/>
  <c r="BI154" i="11"/>
  <c r="BH154" i="11"/>
  <c r="BG154" i="11"/>
  <c r="BF154" i="11"/>
  <c r="T154" i="11"/>
  <c r="R154" i="11"/>
  <c r="P154" i="11"/>
  <c r="BI151" i="11"/>
  <c r="BH151" i="11"/>
  <c r="BG151" i="11"/>
  <c r="BF151" i="11"/>
  <c r="T151" i="11"/>
  <c r="R151" i="11"/>
  <c r="P151" i="11"/>
  <c r="BI148" i="11"/>
  <c r="BH148" i="11"/>
  <c r="BG148" i="11"/>
  <c r="BF148" i="11"/>
  <c r="T148" i="11"/>
  <c r="R148" i="11"/>
  <c r="P148" i="11"/>
  <c r="BI145" i="11"/>
  <c r="BH145" i="11"/>
  <c r="BG145" i="11"/>
  <c r="BF145" i="11"/>
  <c r="T145" i="11"/>
  <c r="R145" i="11"/>
  <c r="P145" i="11"/>
  <c r="BI141" i="11"/>
  <c r="BH141" i="11"/>
  <c r="BG141" i="11"/>
  <c r="BF141" i="11"/>
  <c r="T141" i="11"/>
  <c r="T140" i="11" s="1"/>
  <c r="R141" i="11"/>
  <c r="R140" i="11" s="1"/>
  <c r="P141" i="11"/>
  <c r="P140" i="11" s="1"/>
  <c r="BI137" i="11"/>
  <c r="BH137" i="11"/>
  <c r="BG137" i="11"/>
  <c r="BF137" i="11"/>
  <c r="T137" i="11"/>
  <c r="R137" i="11"/>
  <c r="P137" i="11"/>
  <c r="BI135" i="11"/>
  <c r="BH135" i="11"/>
  <c r="BG135" i="11"/>
  <c r="BF135" i="11"/>
  <c r="T135" i="11"/>
  <c r="R135" i="11"/>
  <c r="P135" i="11"/>
  <c r="BI133" i="11"/>
  <c r="BH133" i="11"/>
  <c r="BG133" i="11"/>
  <c r="BF133" i="11"/>
  <c r="T133" i="11"/>
  <c r="R133" i="11"/>
  <c r="P133" i="11"/>
  <c r="BI131" i="11"/>
  <c r="BH131" i="11"/>
  <c r="BG131" i="11"/>
  <c r="BF131" i="11"/>
  <c r="T131" i="11"/>
  <c r="R131" i="11"/>
  <c r="P131" i="11"/>
  <c r="BI127" i="11"/>
  <c r="BH127" i="11"/>
  <c r="BG127" i="11"/>
  <c r="BF127" i="11"/>
  <c r="T127" i="11"/>
  <c r="T126" i="11" s="1"/>
  <c r="R127" i="11"/>
  <c r="R126" i="11" s="1"/>
  <c r="P127" i="11"/>
  <c r="P126" i="11" s="1"/>
  <c r="F118" i="11"/>
  <c r="E116" i="11"/>
  <c r="F89" i="11"/>
  <c r="E87" i="11"/>
  <c r="J24" i="11"/>
  <c r="E24" i="11"/>
  <c r="J92" i="11"/>
  <c r="J23" i="11"/>
  <c r="J21" i="11"/>
  <c r="E21" i="11"/>
  <c r="J120" i="11" s="1"/>
  <c r="J20" i="11"/>
  <c r="J18" i="11"/>
  <c r="E18" i="11"/>
  <c r="F92" i="11"/>
  <c r="J17" i="11"/>
  <c r="J15" i="11"/>
  <c r="E15" i="11"/>
  <c r="F91" i="11"/>
  <c r="J14" i="11"/>
  <c r="J12" i="11"/>
  <c r="J118" i="11" s="1"/>
  <c r="E7" i="11"/>
  <c r="E85" i="11" s="1"/>
  <c r="J187" i="10"/>
  <c r="J104" i="10" s="1"/>
  <c r="J37" i="10"/>
  <c r="J36" i="10"/>
  <c r="AY103" i="1" s="1"/>
  <c r="J35" i="10"/>
  <c r="AX103" i="1" s="1"/>
  <c r="BI194" i="10"/>
  <c r="BH194" i="10"/>
  <c r="BG194" i="10"/>
  <c r="BF194" i="10"/>
  <c r="T194" i="10"/>
  <c r="R194" i="10"/>
  <c r="P194" i="10"/>
  <c r="BI192" i="10"/>
  <c r="BH192" i="10"/>
  <c r="BG192" i="10"/>
  <c r="BF192" i="10"/>
  <c r="T192" i="10"/>
  <c r="R192" i="10"/>
  <c r="P192" i="10"/>
  <c r="BI190" i="10"/>
  <c r="BH190" i="10"/>
  <c r="BG190" i="10"/>
  <c r="BF190" i="10"/>
  <c r="T190" i="10"/>
  <c r="R190" i="10"/>
  <c r="P190" i="10"/>
  <c r="BI185" i="10"/>
  <c r="BH185" i="10"/>
  <c r="BG185" i="10"/>
  <c r="BF185" i="10"/>
  <c r="T185" i="10"/>
  <c r="R185" i="10"/>
  <c r="P185" i="10"/>
  <c r="BI183" i="10"/>
  <c r="BH183" i="10"/>
  <c r="BG183" i="10"/>
  <c r="BF183" i="10"/>
  <c r="T183" i="10"/>
  <c r="R183" i="10"/>
  <c r="P183" i="10"/>
  <c r="BI181" i="10"/>
  <c r="BH181" i="10"/>
  <c r="BG181" i="10"/>
  <c r="BF181" i="10"/>
  <c r="T181" i="10"/>
  <c r="R181" i="10"/>
  <c r="P181" i="10"/>
  <c r="BI179" i="10"/>
  <c r="BH179" i="10"/>
  <c r="BG179" i="10"/>
  <c r="BF179" i="10"/>
  <c r="T179" i="10"/>
  <c r="R179" i="10"/>
  <c r="P179" i="10"/>
  <c r="BI177" i="10"/>
  <c r="BH177" i="10"/>
  <c r="BG177" i="10"/>
  <c r="BF177" i="10"/>
  <c r="T177" i="10"/>
  <c r="R177" i="10"/>
  <c r="P177" i="10"/>
  <c r="BI174" i="10"/>
  <c r="BH174" i="10"/>
  <c r="BG174" i="10"/>
  <c r="BF174" i="10"/>
  <c r="T174" i="10"/>
  <c r="R174" i="10"/>
  <c r="P174" i="10"/>
  <c r="BI172" i="10"/>
  <c r="BH172" i="10"/>
  <c r="BG172" i="10"/>
  <c r="BF172" i="10"/>
  <c r="T172" i="10"/>
  <c r="R172" i="10"/>
  <c r="P172" i="10"/>
  <c r="BI171" i="10"/>
  <c r="BH171" i="10"/>
  <c r="BG171" i="10"/>
  <c r="BF171" i="10"/>
  <c r="T171" i="10"/>
  <c r="R171" i="10"/>
  <c r="P171" i="10"/>
  <c r="BI168" i="10"/>
  <c r="BH168" i="10"/>
  <c r="BG168" i="10"/>
  <c r="BF168" i="10"/>
  <c r="T168" i="10"/>
  <c r="R168" i="10"/>
  <c r="P168" i="10"/>
  <c r="BI166" i="10"/>
  <c r="BH166" i="10"/>
  <c r="BG166" i="10"/>
  <c r="BF166" i="10"/>
  <c r="T166" i="10"/>
  <c r="R166" i="10"/>
  <c r="P166" i="10"/>
  <c r="BI163" i="10"/>
  <c r="BH163" i="10"/>
  <c r="BG163" i="10"/>
  <c r="BF163" i="10"/>
  <c r="T163" i="10"/>
  <c r="R163" i="10"/>
  <c r="P163" i="10"/>
  <c r="BI161" i="10"/>
  <c r="BH161" i="10"/>
  <c r="BG161" i="10"/>
  <c r="BF161" i="10"/>
  <c r="T161" i="10"/>
  <c r="R161" i="10"/>
  <c r="P161" i="10"/>
  <c r="BI158" i="10"/>
  <c r="BH158" i="10"/>
  <c r="BG158" i="10"/>
  <c r="BF158" i="10"/>
  <c r="T158" i="10"/>
  <c r="R158" i="10"/>
  <c r="P158" i="10"/>
  <c r="BI156" i="10"/>
  <c r="BH156" i="10"/>
  <c r="BG156" i="10"/>
  <c r="BF156" i="10"/>
  <c r="T156" i="10"/>
  <c r="R156" i="10"/>
  <c r="P156" i="10"/>
  <c r="BI153" i="10"/>
  <c r="BH153" i="10"/>
  <c r="BG153" i="10"/>
  <c r="BF153" i="10"/>
  <c r="T153" i="10"/>
  <c r="R153" i="10"/>
  <c r="P153" i="10"/>
  <c r="BI149" i="10"/>
  <c r="BH149" i="10"/>
  <c r="BG149" i="10"/>
  <c r="BF149" i="10"/>
  <c r="T149" i="10"/>
  <c r="T148" i="10"/>
  <c r="R149" i="10"/>
  <c r="R148" i="10"/>
  <c r="P149" i="10"/>
  <c r="P148" i="10" s="1"/>
  <c r="BI145" i="10"/>
  <c r="BH145" i="10"/>
  <c r="BG145" i="10"/>
  <c r="BF145" i="10"/>
  <c r="T145" i="10"/>
  <c r="R145" i="10"/>
  <c r="P145" i="10"/>
  <c r="BI142" i="10"/>
  <c r="BH142" i="10"/>
  <c r="BG142" i="10"/>
  <c r="BF142" i="10"/>
  <c r="T142" i="10"/>
  <c r="R142" i="10"/>
  <c r="P142" i="10"/>
  <c r="BI139" i="10"/>
  <c r="BH139" i="10"/>
  <c r="BG139" i="10"/>
  <c r="BF139" i="10"/>
  <c r="T139" i="10"/>
  <c r="R139" i="10"/>
  <c r="P139" i="10"/>
  <c r="BI136" i="10"/>
  <c r="BH136" i="10"/>
  <c r="BG136" i="10"/>
  <c r="BF136" i="10"/>
  <c r="T136" i="10"/>
  <c r="R136" i="10"/>
  <c r="P136" i="10"/>
  <c r="BI133" i="10"/>
  <c r="BH133" i="10"/>
  <c r="BG133" i="10"/>
  <c r="BF133" i="10"/>
  <c r="T133" i="10"/>
  <c r="R133" i="10"/>
  <c r="P133" i="10"/>
  <c r="BI129" i="10"/>
  <c r="BH129" i="10"/>
  <c r="BG129" i="10"/>
  <c r="BF129" i="10"/>
  <c r="T129" i="10"/>
  <c r="R129" i="10"/>
  <c r="P129" i="10"/>
  <c r="F120" i="10"/>
  <c r="E118" i="10"/>
  <c r="F89" i="10"/>
  <c r="E87" i="10"/>
  <c r="J24" i="10"/>
  <c r="E24" i="10"/>
  <c r="J123" i="10" s="1"/>
  <c r="J23" i="10"/>
  <c r="J21" i="10"/>
  <c r="E21" i="10"/>
  <c r="J91" i="10" s="1"/>
  <c r="J20" i="10"/>
  <c r="J18" i="10"/>
  <c r="E18" i="10"/>
  <c r="F123" i="10" s="1"/>
  <c r="J17" i="10"/>
  <c r="J15" i="10"/>
  <c r="E15" i="10"/>
  <c r="F91" i="10" s="1"/>
  <c r="J14" i="10"/>
  <c r="J12" i="10"/>
  <c r="J89" i="10"/>
  <c r="E7" i="10"/>
  <c r="E116" i="10" s="1"/>
  <c r="J37" i="9"/>
  <c r="J36" i="9"/>
  <c r="AY102" i="1" s="1"/>
  <c r="J35" i="9"/>
  <c r="AX102" i="1" s="1"/>
  <c r="BI152" i="9"/>
  <c r="BH152" i="9"/>
  <c r="BG152" i="9"/>
  <c r="BF152" i="9"/>
  <c r="T152" i="9"/>
  <c r="R152" i="9"/>
  <c r="P152" i="9"/>
  <c r="BI149" i="9"/>
  <c r="BH149" i="9"/>
  <c r="BG149" i="9"/>
  <c r="BF149" i="9"/>
  <c r="T149" i="9"/>
  <c r="R149" i="9"/>
  <c r="P149" i="9"/>
  <c r="BI146" i="9"/>
  <c r="BH146" i="9"/>
  <c r="BG146" i="9"/>
  <c r="BF146" i="9"/>
  <c r="T146" i="9"/>
  <c r="R146" i="9"/>
  <c r="P146" i="9"/>
  <c r="BI143" i="9"/>
  <c r="BH143" i="9"/>
  <c r="BG143" i="9"/>
  <c r="BF143" i="9"/>
  <c r="T143" i="9"/>
  <c r="R143" i="9"/>
  <c r="P143" i="9"/>
  <c r="BI139" i="9"/>
  <c r="BH139" i="9"/>
  <c r="BG139" i="9"/>
  <c r="BF139" i="9"/>
  <c r="T139" i="9"/>
  <c r="T138" i="9" s="1"/>
  <c r="R139" i="9"/>
  <c r="R138" i="9" s="1"/>
  <c r="P139" i="9"/>
  <c r="P138" i="9" s="1"/>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BI125" i="9"/>
  <c r="BH125" i="9"/>
  <c r="BG125" i="9"/>
  <c r="BF125" i="9"/>
  <c r="T125" i="9"/>
  <c r="T124" i="9" s="1"/>
  <c r="R125" i="9"/>
  <c r="R124" i="9" s="1"/>
  <c r="P125" i="9"/>
  <c r="P124" i="9" s="1"/>
  <c r="F116" i="9"/>
  <c r="E114" i="9"/>
  <c r="F89" i="9"/>
  <c r="E87" i="9"/>
  <c r="J24" i="9"/>
  <c r="E24" i="9"/>
  <c r="J92" i="9"/>
  <c r="J23" i="9"/>
  <c r="J21" i="9"/>
  <c r="E21" i="9"/>
  <c r="J118" i="9"/>
  <c r="J20" i="9"/>
  <c r="J18" i="9"/>
  <c r="E18" i="9"/>
  <c r="F119" i="9" s="1"/>
  <c r="J17" i="9"/>
  <c r="J15" i="9"/>
  <c r="E15" i="9"/>
  <c r="F91" i="9"/>
  <c r="J14" i="9"/>
  <c r="J12" i="9"/>
  <c r="J89" i="9" s="1"/>
  <c r="E7" i="9"/>
  <c r="E112" i="9" s="1"/>
  <c r="J257" i="8"/>
  <c r="J107" i="8" s="1"/>
  <c r="J37" i="8"/>
  <c r="J36" i="8"/>
  <c r="AY101" i="1" s="1"/>
  <c r="J35" i="8"/>
  <c r="AX101" i="1" s="1"/>
  <c r="BI265" i="8"/>
  <c r="BH265" i="8"/>
  <c r="BG265" i="8"/>
  <c r="BF265" i="8"/>
  <c r="T265" i="8"/>
  <c r="R265" i="8"/>
  <c r="P265" i="8"/>
  <c r="BI263" i="8"/>
  <c r="BH263" i="8"/>
  <c r="BG263" i="8"/>
  <c r="BF263" i="8"/>
  <c r="T263" i="8"/>
  <c r="R263" i="8"/>
  <c r="P263" i="8"/>
  <c r="BI262" i="8"/>
  <c r="BH262" i="8"/>
  <c r="BG262" i="8"/>
  <c r="BF262" i="8"/>
  <c r="T262" i="8"/>
  <c r="R262" i="8"/>
  <c r="P262" i="8"/>
  <c r="BI260" i="8"/>
  <c r="BH260" i="8"/>
  <c r="BG260" i="8"/>
  <c r="BF260" i="8"/>
  <c r="T260" i="8"/>
  <c r="R260" i="8"/>
  <c r="P260" i="8"/>
  <c r="BI255" i="8"/>
  <c r="BH255" i="8"/>
  <c r="BG255" i="8"/>
  <c r="BF255" i="8"/>
  <c r="T255" i="8"/>
  <c r="R255" i="8"/>
  <c r="P255" i="8"/>
  <c r="BI253" i="8"/>
  <c r="BH253" i="8"/>
  <c r="BG253" i="8"/>
  <c r="BF253" i="8"/>
  <c r="T253" i="8"/>
  <c r="R253" i="8"/>
  <c r="P253" i="8"/>
  <c r="BI251" i="8"/>
  <c r="BH251" i="8"/>
  <c r="BG251" i="8"/>
  <c r="BF251" i="8"/>
  <c r="T251" i="8"/>
  <c r="R251" i="8"/>
  <c r="P251" i="8"/>
  <c r="BI248" i="8"/>
  <c r="BH248" i="8"/>
  <c r="BG248" i="8"/>
  <c r="BF248" i="8"/>
  <c r="T248" i="8"/>
  <c r="R248" i="8"/>
  <c r="P248" i="8"/>
  <c r="BI245" i="8"/>
  <c r="BH245" i="8"/>
  <c r="BG245" i="8"/>
  <c r="BF245" i="8"/>
  <c r="T245" i="8"/>
  <c r="R245" i="8"/>
  <c r="P245" i="8"/>
  <c r="BI241" i="8"/>
  <c r="BH241" i="8"/>
  <c r="BG241" i="8"/>
  <c r="BF241" i="8"/>
  <c r="T241" i="8"/>
  <c r="R241" i="8"/>
  <c r="P241" i="8"/>
  <c r="BI239" i="8"/>
  <c r="BH239" i="8"/>
  <c r="BG239" i="8"/>
  <c r="BF239" i="8"/>
  <c r="T239" i="8"/>
  <c r="R239" i="8"/>
  <c r="P239" i="8"/>
  <c r="BI237" i="8"/>
  <c r="BH237" i="8"/>
  <c r="BG237" i="8"/>
  <c r="BF237" i="8"/>
  <c r="T237" i="8"/>
  <c r="R237" i="8"/>
  <c r="P237" i="8"/>
  <c r="BI235" i="8"/>
  <c r="BH235" i="8"/>
  <c r="BG235" i="8"/>
  <c r="BF235" i="8"/>
  <c r="T235" i="8"/>
  <c r="R235" i="8"/>
  <c r="P235" i="8"/>
  <c r="BI232" i="8"/>
  <c r="BH232" i="8"/>
  <c r="BG232" i="8"/>
  <c r="BF232" i="8"/>
  <c r="T232" i="8"/>
  <c r="R232" i="8"/>
  <c r="P232" i="8"/>
  <c r="BI229" i="8"/>
  <c r="BH229" i="8"/>
  <c r="BG229" i="8"/>
  <c r="BF229" i="8"/>
  <c r="T229" i="8"/>
  <c r="R229" i="8"/>
  <c r="P229" i="8"/>
  <c r="BI227" i="8"/>
  <c r="BH227" i="8"/>
  <c r="BG227" i="8"/>
  <c r="BF227" i="8"/>
  <c r="T227" i="8"/>
  <c r="R227" i="8"/>
  <c r="P227" i="8"/>
  <c r="BI225" i="8"/>
  <c r="BH225" i="8"/>
  <c r="BG225" i="8"/>
  <c r="BF225" i="8"/>
  <c r="T225" i="8"/>
  <c r="R225" i="8"/>
  <c r="P225" i="8"/>
  <c r="BI222" i="8"/>
  <c r="BH222" i="8"/>
  <c r="BG222" i="8"/>
  <c r="BF222" i="8"/>
  <c r="T222" i="8"/>
  <c r="R222" i="8"/>
  <c r="P222" i="8"/>
  <c r="BI216" i="8"/>
  <c r="BH216" i="8"/>
  <c r="BG216" i="8"/>
  <c r="BF216" i="8"/>
  <c r="T216" i="8"/>
  <c r="R216" i="8"/>
  <c r="P216" i="8"/>
  <c r="BI215" i="8"/>
  <c r="BH215" i="8"/>
  <c r="BG215" i="8"/>
  <c r="BF215" i="8"/>
  <c r="T215" i="8"/>
  <c r="R215" i="8"/>
  <c r="P215" i="8"/>
  <c r="BI212" i="8"/>
  <c r="BH212" i="8"/>
  <c r="BG212" i="8"/>
  <c r="BF212" i="8"/>
  <c r="T212" i="8"/>
  <c r="R212" i="8"/>
  <c r="P212" i="8"/>
  <c r="BI211" i="8"/>
  <c r="BH211" i="8"/>
  <c r="BG211" i="8"/>
  <c r="BF211" i="8"/>
  <c r="T211" i="8"/>
  <c r="R211" i="8"/>
  <c r="P211" i="8"/>
  <c r="BI208" i="8"/>
  <c r="BH208" i="8"/>
  <c r="BG208" i="8"/>
  <c r="BF208" i="8"/>
  <c r="T208" i="8"/>
  <c r="R208" i="8"/>
  <c r="P208" i="8"/>
  <c r="BI207" i="8"/>
  <c r="BH207" i="8"/>
  <c r="BG207" i="8"/>
  <c r="BF207" i="8"/>
  <c r="T207" i="8"/>
  <c r="R207" i="8"/>
  <c r="P207" i="8"/>
  <c r="BI204" i="8"/>
  <c r="BH204" i="8"/>
  <c r="BG204" i="8"/>
  <c r="BF204" i="8"/>
  <c r="T204" i="8"/>
  <c r="R204" i="8"/>
  <c r="P204" i="8"/>
  <c r="BI202" i="8"/>
  <c r="BH202" i="8"/>
  <c r="BG202" i="8"/>
  <c r="BF202" i="8"/>
  <c r="T202" i="8"/>
  <c r="R202" i="8"/>
  <c r="P202" i="8"/>
  <c r="BI199" i="8"/>
  <c r="BH199" i="8"/>
  <c r="BG199" i="8"/>
  <c r="BF199" i="8"/>
  <c r="T199" i="8"/>
  <c r="R199" i="8"/>
  <c r="P199" i="8"/>
  <c r="BI197" i="8"/>
  <c r="BH197" i="8"/>
  <c r="BG197" i="8"/>
  <c r="BF197" i="8"/>
  <c r="T197" i="8"/>
  <c r="R197" i="8"/>
  <c r="P197" i="8"/>
  <c r="BI195" i="8"/>
  <c r="BH195" i="8"/>
  <c r="BG195" i="8"/>
  <c r="BF195" i="8"/>
  <c r="T195" i="8"/>
  <c r="R195" i="8"/>
  <c r="P195" i="8"/>
  <c r="BI192" i="8"/>
  <c r="BH192" i="8"/>
  <c r="BG192" i="8"/>
  <c r="BF192" i="8"/>
  <c r="T192" i="8"/>
  <c r="R192" i="8"/>
  <c r="P192" i="8"/>
  <c r="BI190" i="8"/>
  <c r="BH190" i="8"/>
  <c r="BG190" i="8"/>
  <c r="BF190" i="8"/>
  <c r="T190" i="8"/>
  <c r="R190" i="8"/>
  <c r="P190" i="8"/>
  <c r="BI187" i="8"/>
  <c r="BH187" i="8"/>
  <c r="BG187" i="8"/>
  <c r="BF187" i="8"/>
  <c r="T187" i="8"/>
  <c r="R187" i="8"/>
  <c r="P187" i="8"/>
  <c r="BI185" i="8"/>
  <c r="BH185" i="8"/>
  <c r="BG185" i="8"/>
  <c r="BF185" i="8"/>
  <c r="T185" i="8"/>
  <c r="R185" i="8"/>
  <c r="P185" i="8"/>
  <c r="BI182" i="8"/>
  <c r="BH182" i="8"/>
  <c r="BG182" i="8"/>
  <c r="BF182" i="8"/>
  <c r="T182" i="8"/>
  <c r="R182" i="8"/>
  <c r="P182" i="8"/>
  <c r="BI180" i="8"/>
  <c r="BH180" i="8"/>
  <c r="BG180" i="8"/>
  <c r="BF180" i="8"/>
  <c r="T180" i="8"/>
  <c r="R180" i="8"/>
  <c r="P180" i="8"/>
  <c r="BI177" i="8"/>
  <c r="BH177" i="8"/>
  <c r="BG177" i="8"/>
  <c r="BF177" i="8"/>
  <c r="T177" i="8"/>
  <c r="R177" i="8"/>
  <c r="P177" i="8"/>
  <c r="BI175" i="8"/>
  <c r="BH175" i="8"/>
  <c r="BG175" i="8"/>
  <c r="BF175" i="8"/>
  <c r="T175" i="8"/>
  <c r="R175" i="8"/>
  <c r="P175" i="8"/>
  <c r="BI173" i="8"/>
  <c r="BH173" i="8"/>
  <c r="BG173" i="8"/>
  <c r="BF173" i="8"/>
  <c r="T173" i="8"/>
  <c r="R173" i="8"/>
  <c r="P173" i="8"/>
  <c r="BI169" i="8"/>
  <c r="BH169" i="8"/>
  <c r="BG169" i="8"/>
  <c r="BF169" i="8"/>
  <c r="T169" i="8"/>
  <c r="T168" i="8" s="1"/>
  <c r="R169" i="8"/>
  <c r="R168" i="8"/>
  <c r="P169" i="8"/>
  <c r="P168" i="8"/>
  <c r="BI161" i="8"/>
  <c r="BH161" i="8"/>
  <c r="BG161" i="8"/>
  <c r="BF161" i="8"/>
  <c r="T161" i="8"/>
  <c r="R161" i="8"/>
  <c r="P161" i="8"/>
  <c r="BI154" i="8"/>
  <c r="BH154" i="8"/>
  <c r="BG154" i="8"/>
  <c r="BF154" i="8"/>
  <c r="T154" i="8"/>
  <c r="R154" i="8"/>
  <c r="P154" i="8"/>
  <c r="BI147" i="8"/>
  <c r="BH147" i="8"/>
  <c r="BG147" i="8"/>
  <c r="BF147" i="8"/>
  <c r="T147" i="8"/>
  <c r="R147" i="8"/>
  <c r="P147" i="8"/>
  <c r="BI140" i="8"/>
  <c r="BH140" i="8"/>
  <c r="BG140" i="8"/>
  <c r="BF140" i="8"/>
  <c r="T140" i="8"/>
  <c r="R140" i="8"/>
  <c r="P140" i="8"/>
  <c r="BI133" i="8"/>
  <c r="BH133" i="8"/>
  <c r="BG133" i="8"/>
  <c r="BF133" i="8"/>
  <c r="T133" i="8"/>
  <c r="R133" i="8"/>
  <c r="P133" i="8"/>
  <c r="BI132" i="8"/>
  <c r="BH132" i="8"/>
  <c r="BG132" i="8"/>
  <c r="BF132" i="8"/>
  <c r="T132" i="8"/>
  <c r="R132" i="8"/>
  <c r="P132" i="8"/>
  <c r="F123" i="8"/>
  <c r="E121" i="8"/>
  <c r="F89" i="8"/>
  <c r="E87" i="8"/>
  <c r="J24" i="8"/>
  <c r="E24" i="8"/>
  <c r="J126" i="8" s="1"/>
  <c r="J23" i="8"/>
  <c r="J21" i="8"/>
  <c r="E21" i="8"/>
  <c r="J125" i="8" s="1"/>
  <c r="J20" i="8"/>
  <c r="J18" i="8"/>
  <c r="E18" i="8"/>
  <c r="F126" i="8" s="1"/>
  <c r="J17" i="8"/>
  <c r="J15" i="8"/>
  <c r="E15" i="8"/>
  <c r="F91" i="8" s="1"/>
  <c r="J14" i="8"/>
  <c r="J12" i="8"/>
  <c r="J89" i="8"/>
  <c r="E7" i="8"/>
  <c r="E85" i="8"/>
  <c r="J37" i="7"/>
  <c r="J36" i="7"/>
  <c r="AY100" i="1" s="1"/>
  <c r="J35" i="7"/>
  <c r="AX100" i="1" s="1"/>
  <c r="BI188" i="7"/>
  <c r="BH188" i="7"/>
  <c r="BG188" i="7"/>
  <c r="BF188" i="7"/>
  <c r="T188" i="7"/>
  <c r="T187" i="7" s="1"/>
  <c r="T186" i="7" s="1"/>
  <c r="R188" i="7"/>
  <c r="R187" i="7" s="1"/>
  <c r="R186" i="7" s="1"/>
  <c r="P188" i="7"/>
  <c r="P187" i="7" s="1"/>
  <c r="P186" i="7" s="1"/>
  <c r="BI183" i="7"/>
  <c r="BH183" i="7"/>
  <c r="BG183" i="7"/>
  <c r="BF183" i="7"/>
  <c r="T183" i="7"/>
  <c r="T182" i="7"/>
  <c r="T181" i="7" s="1"/>
  <c r="R183" i="7"/>
  <c r="R182" i="7" s="1"/>
  <c r="R181" i="7" s="1"/>
  <c r="P183" i="7"/>
  <c r="P182" i="7"/>
  <c r="P181" i="7" s="1"/>
  <c r="BI175" i="7"/>
  <c r="BH175" i="7"/>
  <c r="BG175" i="7"/>
  <c r="BF175" i="7"/>
  <c r="T175" i="7"/>
  <c r="R175" i="7"/>
  <c r="P175" i="7"/>
  <c r="BI173" i="7"/>
  <c r="BH173" i="7"/>
  <c r="BG173" i="7"/>
  <c r="BF173" i="7"/>
  <c r="T173" i="7"/>
  <c r="R173" i="7"/>
  <c r="P173" i="7"/>
  <c r="BI171" i="7"/>
  <c r="BH171" i="7"/>
  <c r="BG171" i="7"/>
  <c r="BF171" i="7"/>
  <c r="T171" i="7"/>
  <c r="R171" i="7"/>
  <c r="P171" i="7"/>
  <c r="BI169" i="7"/>
  <c r="BH169" i="7"/>
  <c r="BG169" i="7"/>
  <c r="BF169" i="7"/>
  <c r="T169" i="7"/>
  <c r="R169" i="7"/>
  <c r="P169" i="7"/>
  <c r="BI166" i="7"/>
  <c r="BH166" i="7"/>
  <c r="BG166" i="7"/>
  <c r="BF166" i="7"/>
  <c r="T166" i="7"/>
  <c r="T165" i="7" s="1"/>
  <c r="R166" i="7"/>
  <c r="R165" i="7" s="1"/>
  <c r="P166" i="7"/>
  <c r="P165" i="7" s="1"/>
  <c r="BI162" i="7"/>
  <c r="BH162" i="7"/>
  <c r="BG162" i="7"/>
  <c r="BF162" i="7"/>
  <c r="T162" i="7"/>
  <c r="T161" i="7" s="1"/>
  <c r="R162" i="7"/>
  <c r="R161" i="7" s="1"/>
  <c r="P162" i="7"/>
  <c r="P161" i="7" s="1"/>
  <c r="BI158" i="7"/>
  <c r="BH158" i="7"/>
  <c r="BG158" i="7"/>
  <c r="BF158" i="7"/>
  <c r="T158" i="7"/>
  <c r="R158" i="7"/>
  <c r="P158" i="7"/>
  <c r="BI155" i="7"/>
  <c r="BH155" i="7"/>
  <c r="BG155" i="7"/>
  <c r="BF155" i="7"/>
  <c r="T155" i="7"/>
  <c r="R155" i="7"/>
  <c r="P155" i="7"/>
  <c r="BI151" i="7"/>
  <c r="BH151" i="7"/>
  <c r="BG151" i="7"/>
  <c r="BF151" i="7"/>
  <c r="T151" i="7"/>
  <c r="R151" i="7"/>
  <c r="P151" i="7"/>
  <c r="BI149" i="7"/>
  <c r="BH149" i="7"/>
  <c r="BG149" i="7"/>
  <c r="BF149" i="7"/>
  <c r="T149" i="7"/>
  <c r="R149" i="7"/>
  <c r="P149" i="7"/>
  <c r="BI147" i="7"/>
  <c r="BH147" i="7"/>
  <c r="BG147" i="7"/>
  <c r="BF147" i="7"/>
  <c r="T147" i="7"/>
  <c r="R147" i="7"/>
  <c r="P147" i="7"/>
  <c r="BI145" i="7"/>
  <c r="BH145" i="7"/>
  <c r="BG145" i="7"/>
  <c r="BF145" i="7"/>
  <c r="T145" i="7"/>
  <c r="R145" i="7"/>
  <c r="P145" i="7"/>
  <c r="BI138" i="7"/>
  <c r="BH138" i="7"/>
  <c r="BG138" i="7"/>
  <c r="BF138" i="7"/>
  <c r="T138" i="7"/>
  <c r="R138" i="7"/>
  <c r="P138" i="7"/>
  <c r="BI135" i="7"/>
  <c r="BH135" i="7"/>
  <c r="BG135" i="7"/>
  <c r="BF135" i="7"/>
  <c r="T135" i="7"/>
  <c r="R135" i="7"/>
  <c r="P135" i="7"/>
  <c r="BI132" i="7"/>
  <c r="BH132" i="7"/>
  <c r="BG132" i="7"/>
  <c r="BF132" i="7"/>
  <c r="T132" i="7"/>
  <c r="R132" i="7"/>
  <c r="P132" i="7"/>
  <c r="F123" i="7"/>
  <c r="E121" i="7"/>
  <c r="F89" i="7"/>
  <c r="E87" i="7"/>
  <c r="J24" i="7"/>
  <c r="E24" i="7"/>
  <c r="J92" i="7" s="1"/>
  <c r="J23" i="7"/>
  <c r="J21" i="7"/>
  <c r="E21" i="7"/>
  <c r="J91" i="7" s="1"/>
  <c r="J20" i="7"/>
  <c r="J18" i="7"/>
  <c r="E18" i="7"/>
  <c r="F92" i="7" s="1"/>
  <c r="J17" i="7"/>
  <c r="J15" i="7"/>
  <c r="E15" i="7"/>
  <c r="F125" i="7" s="1"/>
  <c r="J14" i="7"/>
  <c r="J12" i="7"/>
  <c r="J123" i="7" s="1"/>
  <c r="E7" i="7"/>
  <c r="E119" i="7"/>
  <c r="J254" i="6"/>
  <c r="J37" i="6"/>
  <c r="J36" i="6"/>
  <c r="AY99" i="1" s="1"/>
  <c r="J35" i="6"/>
  <c r="AX99" i="1"/>
  <c r="BI273" i="6"/>
  <c r="BH273" i="6"/>
  <c r="BG273" i="6"/>
  <c r="BF273" i="6"/>
  <c r="T273" i="6"/>
  <c r="R273" i="6"/>
  <c r="P273" i="6"/>
  <c r="BI271" i="6"/>
  <c r="BH271" i="6"/>
  <c r="BG271" i="6"/>
  <c r="BF271" i="6"/>
  <c r="T271" i="6"/>
  <c r="R271" i="6"/>
  <c r="P271" i="6"/>
  <c r="BI269" i="6"/>
  <c r="BH269" i="6"/>
  <c r="BG269" i="6"/>
  <c r="BF269" i="6"/>
  <c r="T269" i="6"/>
  <c r="R269" i="6"/>
  <c r="P269"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J109" i="6"/>
  <c r="BI252" i="6"/>
  <c r="BH252" i="6"/>
  <c r="BG252" i="6"/>
  <c r="BF252" i="6"/>
  <c r="T252" i="6"/>
  <c r="R252" i="6"/>
  <c r="P252" i="6"/>
  <c r="BI250" i="6"/>
  <c r="BH250" i="6"/>
  <c r="BG250" i="6"/>
  <c r="BF250" i="6"/>
  <c r="T250" i="6"/>
  <c r="R250" i="6"/>
  <c r="P250" i="6"/>
  <c r="BI248" i="6"/>
  <c r="BH248" i="6"/>
  <c r="BG248" i="6"/>
  <c r="BF248" i="6"/>
  <c r="T248" i="6"/>
  <c r="R248" i="6"/>
  <c r="P248" i="6"/>
  <c r="BI243" i="6"/>
  <c r="BH243" i="6"/>
  <c r="BG243" i="6"/>
  <c r="BF243" i="6"/>
  <c r="T243" i="6"/>
  <c r="R243" i="6"/>
  <c r="P243" i="6"/>
  <c r="BI240" i="6"/>
  <c r="BH240" i="6"/>
  <c r="BG240" i="6"/>
  <c r="BF240" i="6"/>
  <c r="T240" i="6"/>
  <c r="R240" i="6"/>
  <c r="P240"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8" i="6"/>
  <c r="BH218" i="6"/>
  <c r="BG218" i="6"/>
  <c r="BF218" i="6"/>
  <c r="T218" i="6"/>
  <c r="R218" i="6"/>
  <c r="P218" i="6"/>
  <c r="BI215" i="6"/>
  <c r="BH215" i="6"/>
  <c r="BG215" i="6"/>
  <c r="BF215" i="6"/>
  <c r="T215" i="6"/>
  <c r="R215" i="6"/>
  <c r="P215" i="6"/>
  <c r="BI214" i="6"/>
  <c r="BH214" i="6"/>
  <c r="BG214" i="6"/>
  <c r="BF214" i="6"/>
  <c r="T214" i="6"/>
  <c r="R214" i="6"/>
  <c r="P214" i="6"/>
  <c r="BI209" i="6"/>
  <c r="BH209" i="6"/>
  <c r="BG209" i="6"/>
  <c r="BF209" i="6"/>
  <c r="T209" i="6"/>
  <c r="R209" i="6"/>
  <c r="P209" i="6"/>
  <c r="BI208" i="6"/>
  <c r="BH208" i="6"/>
  <c r="BG208" i="6"/>
  <c r="BF208" i="6"/>
  <c r="T208" i="6"/>
  <c r="R208" i="6"/>
  <c r="P208" i="6"/>
  <c r="BI205" i="6"/>
  <c r="BH205" i="6"/>
  <c r="BG205" i="6"/>
  <c r="BF205" i="6"/>
  <c r="T205" i="6"/>
  <c r="R205" i="6"/>
  <c r="P205" i="6"/>
  <c r="BI203" i="6"/>
  <c r="BH203" i="6"/>
  <c r="BG203" i="6"/>
  <c r="BF203" i="6"/>
  <c r="T203" i="6"/>
  <c r="R203" i="6"/>
  <c r="P203" i="6"/>
  <c r="BI200" i="6"/>
  <c r="BH200" i="6"/>
  <c r="BG200" i="6"/>
  <c r="BF200" i="6"/>
  <c r="T200" i="6"/>
  <c r="R200" i="6"/>
  <c r="P200" i="6"/>
  <c r="BI198" i="6"/>
  <c r="BH198" i="6"/>
  <c r="BG198" i="6"/>
  <c r="BF198" i="6"/>
  <c r="T198" i="6"/>
  <c r="R198" i="6"/>
  <c r="P198" i="6"/>
  <c r="BI192" i="6"/>
  <c r="BH192" i="6"/>
  <c r="BG192" i="6"/>
  <c r="BF192" i="6"/>
  <c r="T192" i="6"/>
  <c r="R192" i="6"/>
  <c r="P192" i="6"/>
  <c r="BI189" i="6"/>
  <c r="BH189" i="6"/>
  <c r="BG189" i="6"/>
  <c r="BF189" i="6"/>
  <c r="T189" i="6"/>
  <c r="R189" i="6"/>
  <c r="P189" i="6"/>
  <c r="BI187" i="6"/>
  <c r="BH187" i="6"/>
  <c r="BG187" i="6"/>
  <c r="BF187" i="6"/>
  <c r="T187" i="6"/>
  <c r="R187" i="6"/>
  <c r="P187" i="6"/>
  <c r="BI184" i="6"/>
  <c r="BH184" i="6"/>
  <c r="BG184" i="6"/>
  <c r="BF184" i="6"/>
  <c r="T184" i="6"/>
  <c r="R184" i="6"/>
  <c r="P184" i="6"/>
  <c r="BI182" i="6"/>
  <c r="BH182" i="6"/>
  <c r="BG182" i="6"/>
  <c r="BF182" i="6"/>
  <c r="T182" i="6"/>
  <c r="R182" i="6"/>
  <c r="P182" i="6"/>
  <c r="BI179" i="6"/>
  <c r="BH179" i="6"/>
  <c r="BG179" i="6"/>
  <c r="BF179" i="6"/>
  <c r="T179" i="6"/>
  <c r="R179" i="6"/>
  <c r="P179" i="6"/>
  <c r="BI177" i="6"/>
  <c r="BH177" i="6"/>
  <c r="BG177" i="6"/>
  <c r="BF177" i="6"/>
  <c r="T177" i="6"/>
  <c r="R177" i="6"/>
  <c r="P177" i="6"/>
  <c r="BI171" i="6"/>
  <c r="BH171" i="6"/>
  <c r="BG171" i="6"/>
  <c r="BF171" i="6"/>
  <c r="T171" i="6"/>
  <c r="R171" i="6"/>
  <c r="P171" i="6"/>
  <c r="BI170" i="6"/>
  <c r="BH170" i="6"/>
  <c r="BG170" i="6"/>
  <c r="BF170" i="6"/>
  <c r="T170" i="6"/>
  <c r="R170" i="6"/>
  <c r="P170" i="6"/>
  <c r="BI168" i="6"/>
  <c r="BH168" i="6"/>
  <c r="BG168" i="6"/>
  <c r="BF168" i="6"/>
  <c r="T168" i="6"/>
  <c r="R168" i="6"/>
  <c r="P168" i="6"/>
  <c r="BI164" i="6"/>
  <c r="BH164" i="6"/>
  <c r="BG164" i="6"/>
  <c r="BF164" i="6"/>
  <c r="T164" i="6"/>
  <c r="T163" i="6" s="1"/>
  <c r="R164" i="6"/>
  <c r="R163" i="6" s="1"/>
  <c r="P164" i="6"/>
  <c r="P163" i="6" s="1"/>
  <c r="BI161" i="6"/>
  <c r="BH161" i="6"/>
  <c r="BG161" i="6"/>
  <c r="BF161" i="6"/>
  <c r="T161" i="6"/>
  <c r="R161" i="6"/>
  <c r="P161" i="6"/>
  <c r="BI160" i="6"/>
  <c r="BH160" i="6"/>
  <c r="BG160" i="6"/>
  <c r="BF160" i="6"/>
  <c r="T160" i="6"/>
  <c r="R160" i="6"/>
  <c r="P160" i="6"/>
  <c r="BI158" i="6"/>
  <c r="BH158" i="6"/>
  <c r="BG158" i="6"/>
  <c r="BF158" i="6"/>
  <c r="T158" i="6"/>
  <c r="R158" i="6"/>
  <c r="P158" i="6"/>
  <c r="BI155" i="6"/>
  <c r="BH155" i="6"/>
  <c r="BG155" i="6"/>
  <c r="BF155" i="6"/>
  <c r="T155" i="6"/>
  <c r="R155" i="6"/>
  <c r="P155" i="6"/>
  <c r="BI149" i="6"/>
  <c r="BH149" i="6"/>
  <c r="BG149" i="6"/>
  <c r="BF149" i="6"/>
  <c r="T149" i="6"/>
  <c r="R149" i="6"/>
  <c r="P149" i="6"/>
  <c r="BI147" i="6"/>
  <c r="BH147" i="6"/>
  <c r="BG147" i="6"/>
  <c r="BF147" i="6"/>
  <c r="T147" i="6"/>
  <c r="R147" i="6"/>
  <c r="P147" i="6"/>
  <c r="BI145" i="6"/>
  <c r="BH145" i="6"/>
  <c r="BG145" i="6"/>
  <c r="BF145" i="6"/>
  <c r="T145" i="6"/>
  <c r="R145" i="6"/>
  <c r="P145" i="6"/>
  <c r="BI139" i="6"/>
  <c r="BH139" i="6"/>
  <c r="BG139" i="6"/>
  <c r="BF139" i="6"/>
  <c r="T139" i="6"/>
  <c r="R139" i="6"/>
  <c r="P139" i="6"/>
  <c r="BI138" i="6"/>
  <c r="BH138" i="6"/>
  <c r="BG138" i="6"/>
  <c r="BF138" i="6"/>
  <c r="T138" i="6"/>
  <c r="R138" i="6"/>
  <c r="P138" i="6"/>
  <c r="BI136" i="6"/>
  <c r="BH136" i="6"/>
  <c r="BG136" i="6"/>
  <c r="BF136" i="6"/>
  <c r="T136" i="6"/>
  <c r="R136" i="6"/>
  <c r="P136" i="6"/>
  <c r="BI134" i="6"/>
  <c r="BH134" i="6"/>
  <c r="BG134" i="6"/>
  <c r="BF134" i="6"/>
  <c r="T134" i="6"/>
  <c r="R134" i="6"/>
  <c r="P134" i="6"/>
  <c r="F125" i="6"/>
  <c r="E123" i="6"/>
  <c r="F89" i="6"/>
  <c r="E87" i="6"/>
  <c r="J24" i="6"/>
  <c r="E24" i="6"/>
  <c r="J92" i="6" s="1"/>
  <c r="J23" i="6"/>
  <c r="J21" i="6"/>
  <c r="E21" i="6"/>
  <c r="J127" i="6" s="1"/>
  <c r="J20" i="6"/>
  <c r="J18" i="6"/>
  <c r="E18" i="6"/>
  <c r="F92" i="6" s="1"/>
  <c r="J17" i="6"/>
  <c r="J15" i="6"/>
  <c r="E15" i="6"/>
  <c r="F127" i="6" s="1"/>
  <c r="J14" i="6"/>
  <c r="J12" i="6"/>
  <c r="J89" i="6" s="1"/>
  <c r="E7" i="6"/>
  <c r="E121" i="6"/>
  <c r="J37" i="5"/>
  <c r="J36" i="5"/>
  <c r="AY98" i="1" s="1"/>
  <c r="J35" i="5"/>
  <c r="AX98" i="1"/>
  <c r="BI204" i="5"/>
  <c r="BH204" i="5"/>
  <c r="BG204" i="5"/>
  <c r="BF204" i="5"/>
  <c r="T204" i="5"/>
  <c r="T203" i="5"/>
  <c r="T202" i="5"/>
  <c r="R204" i="5"/>
  <c r="R203" i="5"/>
  <c r="R202" i="5" s="1"/>
  <c r="P204" i="5"/>
  <c r="P203" i="5"/>
  <c r="P202" i="5"/>
  <c r="BI200" i="5"/>
  <c r="BH200" i="5"/>
  <c r="BG200" i="5"/>
  <c r="BF200" i="5"/>
  <c r="T200" i="5"/>
  <c r="T199" i="5"/>
  <c r="T198" i="5" s="1"/>
  <c r="R200" i="5"/>
  <c r="R199" i="5" s="1"/>
  <c r="R198" i="5" s="1"/>
  <c r="P200" i="5"/>
  <c r="P199" i="5"/>
  <c r="P198" i="5" s="1"/>
  <c r="BI196" i="5"/>
  <c r="BH196" i="5"/>
  <c r="BG196" i="5"/>
  <c r="BF196" i="5"/>
  <c r="T196" i="5"/>
  <c r="T195" i="5" s="1"/>
  <c r="R196" i="5"/>
  <c r="R195" i="5" s="1"/>
  <c r="P196" i="5"/>
  <c r="P195" i="5"/>
  <c r="BI193" i="5"/>
  <c r="BH193" i="5"/>
  <c r="BG193" i="5"/>
  <c r="BF193" i="5"/>
  <c r="T193" i="5"/>
  <c r="R193" i="5"/>
  <c r="P193" i="5"/>
  <c r="BI186" i="5"/>
  <c r="BH186" i="5"/>
  <c r="BG186" i="5"/>
  <c r="BF186" i="5"/>
  <c r="T186" i="5"/>
  <c r="R186" i="5"/>
  <c r="P186" i="5"/>
  <c r="BI184" i="5"/>
  <c r="BH184" i="5"/>
  <c r="BG184" i="5"/>
  <c r="BF184" i="5"/>
  <c r="T184" i="5"/>
  <c r="R184" i="5"/>
  <c r="P184" i="5"/>
  <c r="BI182" i="5"/>
  <c r="BH182" i="5"/>
  <c r="BG182" i="5"/>
  <c r="BF182" i="5"/>
  <c r="T182" i="5"/>
  <c r="R182" i="5"/>
  <c r="P182" i="5"/>
  <c r="BI176" i="5"/>
  <c r="BH176" i="5"/>
  <c r="BG176" i="5"/>
  <c r="BF176" i="5"/>
  <c r="T176" i="5"/>
  <c r="R176" i="5"/>
  <c r="P176" i="5"/>
  <c r="BI174" i="5"/>
  <c r="BH174" i="5"/>
  <c r="BG174" i="5"/>
  <c r="BF174" i="5"/>
  <c r="T174" i="5"/>
  <c r="R174" i="5"/>
  <c r="P174" i="5"/>
  <c r="BI171" i="5"/>
  <c r="BH171" i="5"/>
  <c r="BG171" i="5"/>
  <c r="BF171" i="5"/>
  <c r="T171" i="5"/>
  <c r="T170" i="5"/>
  <c r="R171" i="5"/>
  <c r="R170" i="5" s="1"/>
  <c r="P171" i="5"/>
  <c r="P170" i="5" s="1"/>
  <c r="BI167" i="5"/>
  <c r="BH167" i="5"/>
  <c r="BG167" i="5"/>
  <c r="BF167" i="5"/>
  <c r="T167" i="5"/>
  <c r="R167" i="5"/>
  <c r="P167" i="5"/>
  <c r="BI165" i="5"/>
  <c r="BH165" i="5"/>
  <c r="BG165" i="5"/>
  <c r="BF165" i="5"/>
  <c r="T165" i="5"/>
  <c r="R165" i="5"/>
  <c r="P165" i="5"/>
  <c r="BI158" i="5"/>
  <c r="BH158" i="5"/>
  <c r="BG158" i="5"/>
  <c r="BF158" i="5"/>
  <c r="T158" i="5"/>
  <c r="R158" i="5"/>
  <c r="P158" i="5"/>
  <c r="BI155" i="5"/>
  <c r="BH155" i="5"/>
  <c r="BG155" i="5"/>
  <c r="BF155" i="5"/>
  <c r="T155" i="5"/>
  <c r="R155" i="5"/>
  <c r="P155" i="5"/>
  <c r="BI151" i="5"/>
  <c r="BH151" i="5"/>
  <c r="BG151" i="5"/>
  <c r="BF151" i="5"/>
  <c r="T151" i="5"/>
  <c r="R151" i="5"/>
  <c r="P151" i="5"/>
  <c r="BI149" i="5"/>
  <c r="BH149" i="5"/>
  <c r="BG149" i="5"/>
  <c r="BF149" i="5"/>
  <c r="T149" i="5"/>
  <c r="R149" i="5"/>
  <c r="P149" i="5"/>
  <c r="BI147" i="5"/>
  <c r="BH147" i="5"/>
  <c r="BG147" i="5"/>
  <c r="BF147" i="5"/>
  <c r="T147" i="5"/>
  <c r="R147" i="5"/>
  <c r="P147" i="5"/>
  <c r="BI145" i="5"/>
  <c r="BH145" i="5"/>
  <c r="BG145" i="5"/>
  <c r="BF145" i="5"/>
  <c r="T145" i="5"/>
  <c r="R145" i="5"/>
  <c r="P145" i="5"/>
  <c r="BI138" i="5"/>
  <c r="BH138" i="5"/>
  <c r="BG138" i="5"/>
  <c r="BF138" i="5"/>
  <c r="T138" i="5"/>
  <c r="R138" i="5"/>
  <c r="P138" i="5"/>
  <c r="BI135" i="5"/>
  <c r="BH135" i="5"/>
  <c r="BG135" i="5"/>
  <c r="BF135" i="5"/>
  <c r="T135" i="5"/>
  <c r="R135" i="5"/>
  <c r="P135" i="5"/>
  <c r="BI133" i="5"/>
  <c r="BH133" i="5"/>
  <c r="BG133" i="5"/>
  <c r="BF133" i="5"/>
  <c r="T133" i="5"/>
  <c r="R133" i="5"/>
  <c r="P133" i="5"/>
  <c r="F124" i="5"/>
  <c r="E122" i="5"/>
  <c r="F89" i="5"/>
  <c r="E87" i="5"/>
  <c r="J24" i="5"/>
  <c r="E24" i="5"/>
  <c r="J92" i="5" s="1"/>
  <c r="J23" i="5"/>
  <c r="J21" i="5"/>
  <c r="E21" i="5"/>
  <c r="J91" i="5" s="1"/>
  <c r="J20" i="5"/>
  <c r="J18" i="5"/>
  <c r="E18" i="5"/>
  <c r="F127" i="5"/>
  <c r="J17" i="5"/>
  <c r="J15" i="5"/>
  <c r="E15" i="5"/>
  <c r="F126" i="5" s="1"/>
  <c r="J14" i="5"/>
  <c r="J12" i="5"/>
  <c r="J124" i="5"/>
  <c r="E7" i="5"/>
  <c r="E85" i="5"/>
  <c r="J37" i="4"/>
  <c r="J36" i="4"/>
  <c r="AY97" i="1"/>
  <c r="J35" i="4"/>
  <c r="AX97" i="1" s="1"/>
  <c r="BI285" i="4"/>
  <c r="BH285" i="4"/>
  <c r="BG285" i="4"/>
  <c r="BF285" i="4"/>
  <c r="T285" i="4"/>
  <c r="R285" i="4"/>
  <c r="P285" i="4"/>
  <c r="BI284" i="4"/>
  <c r="BH284" i="4"/>
  <c r="BG284" i="4"/>
  <c r="BF284" i="4"/>
  <c r="T284" i="4"/>
  <c r="R284" i="4"/>
  <c r="P284" i="4"/>
  <c r="BI282" i="4"/>
  <c r="BH282" i="4"/>
  <c r="BG282" i="4"/>
  <c r="BF282" i="4"/>
  <c r="T282" i="4"/>
  <c r="R282" i="4"/>
  <c r="P282" i="4"/>
  <c r="BI276" i="4"/>
  <c r="BH276" i="4"/>
  <c r="BG276" i="4"/>
  <c r="BF276" i="4"/>
  <c r="T276" i="4"/>
  <c r="R276" i="4"/>
  <c r="P276" i="4"/>
  <c r="BI275" i="4"/>
  <c r="BH275" i="4"/>
  <c r="BG275" i="4"/>
  <c r="BF275" i="4"/>
  <c r="T275" i="4"/>
  <c r="R275" i="4"/>
  <c r="P275" i="4"/>
  <c r="BI273" i="4"/>
  <c r="BH273" i="4"/>
  <c r="BG273" i="4"/>
  <c r="BF273" i="4"/>
  <c r="T273" i="4"/>
  <c r="R273" i="4"/>
  <c r="P273" i="4"/>
  <c r="BI269" i="4"/>
  <c r="BH269" i="4"/>
  <c r="BG269" i="4"/>
  <c r="BF269" i="4"/>
  <c r="T269" i="4"/>
  <c r="R269" i="4"/>
  <c r="P269" i="4"/>
  <c r="BI267" i="4"/>
  <c r="BH267" i="4"/>
  <c r="BG267" i="4"/>
  <c r="BF267" i="4"/>
  <c r="T267" i="4"/>
  <c r="R267" i="4"/>
  <c r="P267" i="4"/>
  <c r="BI265" i="4"/>
  <c r="BH265" i="4"/>
  <c r="BG265" i="4"/>
  <c r="BF265" i="4"/>
  <c r="T265" i="4"/>
  <c r="R265" i="4"/>
  <c r="P265" i="4"/>
  <c r="BI254" i="4"/>
  <c r="BH254" i="4"/>
  <c r="BG254" i="4"/>
  <c r="BF254" i="4"/>
  <c r="T254" i="4"/>
  <c r="R254" i="4"/>
  <c r="P254" i="4"/>
  <c r="BI251" i="4"/>
  <c r="BH251" i="4"/>
  <c r="BG251" i="4"/>
  <c r="BF251" i="4"/>
  <c r="T251" i="4"/>
  <c r="R251" i="4"/>
  <c r="P251" i="4"/>
  <c r="BI246" i="4"/>
  <c r="BH246" i="4"/>
  <c r="BG246" i="4"/>
  <c r="BF246" i="4"/>
  <c r="T246" i="4"/>
  <c r="R246" i="4"/>
  <c r="P246" i="4"/>
  <c r="BI244" i="4"/>
  <c r="BH244" i="4"/>
  <c r="BG244" i="4"/>
  <c r="BF244" i="4"/>
  <c r="T244" i="4"/>
  <c r="R244" i="4"/>
  <c r="P244" i="4"/>
  <c r="BI242" i="4"/>
  <c r="BH242" i="4"/>
  <c r="BG242" i="4"/>
  <c r="BF242" i="4"/>
  <c r="T242" i="4"/>
  <c r="R242" i="4"/>
  <c r="P242" i="4"/>
  <c r="BI238" i="4"/>
  <c r="BH238" i="4"/>
  <c r="BG238" i="4"/>
  <c r="BF238" i="4"/>
  <c r="T238" i="4"/>
  <c r="R238" i="4"/>
  <c r="P238" i="4"/>
  <c r="BI236" i="4"/>
  <c r="BH236" i="4"/>
  <c r="BG236" i="4"/>
  <c r="BF236" i="4"/>
  <c r="T236" i="4"/>
  <c r="R236" i="4"/>
  <c r="P236" i="4"/>
  <c r="BI233" i="4"/>
  <c r="BH233" i="4"/>
  <c r="BG233" i="4"/>
  <c r="BF233" i="4"/>
  <c r="T233" i="4"/>
  <c r="R233" i="4"/>
  <c r="P233" i="4"/>
  <c r="BI230" i="4"/>
  <c r="BH230" i="4"/>
  <c r="BG230" i="4"/>
  <c r="BF230" i="4"/>
  <c r="T230" i="4"/>
  <c r="R230" i="4"/>
  <c r="P230" i="4"/>
  <c r="BI228" i="4"/>
  <c r="BH228" i="4"/>
  <c r="BG228" i="4"/>
  <c r="BF228" i="4"/>
  <c r="T228" i="4"/>
  <c r="R228" i="4"/>
  <c r="P228" i="4"/>
  <c r="BI226" i="4"/>
  <c r="BH226" i="4"/>
  <c r="BG226" i="4"/>
  <c r="BF226" i="4"/>
  <c r="T226" i="4"/>
  <c r="R226" i="4"/>
  <c r="P226" i="4"/>
  <c r="BI224" i="4"/>
  <c r="BH224" i="4"/>
  <c r="BG224" i="4"/>
  <c r="BF224" i="4"/>
  <c r="T224" i="4"/>
  <c r="R224" i="4"/>
  <c r="P224" i="4"/>
  <c r="BI221" i="4"/>
  <c r="BH221" i="4"/>
  <c r="BG221" i="4"/>
  <c r="BF221" i="4"/>
  <c r="T221" i="4"/>
  <c r="T220" i="4"/>
  <c r="R221" i="4"/>
  <c r="R220" i="4"/>
  <c r="P221" i="4"/>
  <c r="P220" i="4"/>
  <c r="BI215" i="4"/>
  <c r="BH215" i="4"/>
  <c r="BG215" i="4"/>
  <c r="BF215" i="4"/>
  <c r="T215" i="4"/>
  <c r="R215" i="4"/>
  <c r="P215" i="4"/>
  <c r="BI213" i="4"/>
  <c r="BH213" i="4"/>
  <c r="BG213" i="4"/>
  <c r="BF213" i="4"/>
  <c r="T213" i="4"/>
  <c r="R213" i="4"/>
  <c r="P213" i="4"/>
  <c r="BI210" i="4"/>
  <c r="BH210" i="4"/>
  <c r="BG210" i="4"/>
  <c r="BF210" i="4"/>
  <c r="T210" i="4"/>
  <c r="R210" i="4"/>
  <c r="P210" i="4"/>
  <c r="BI209" i="4"/>
  <c r="BH209" i="4"/>
  <c r="BG209" i="4"/>
  <c r="BF209" i="4"/>
  <c r="T209" i="4"/>
  <c r="R209" i="4"/>
  <c r="P209" i="4"/>
  <c r="BI204" i="4"/>
  <c r="BH204" i="4"/>
  <c r="BG204" i="4"/>
  <c r="BF204" i="4"/>
  <c r="T204" i="4"/>
  <c r="R204" i="4"/>
  <c r="P204" i="4"/>
  <c r="BI203" i="4"/>
  <c r="BH203" i="4"/>
  <c r="BG203" i="4"/>
  <c r="BF203" i="4"/>
  <c r="T203" i="4"/>
  <c r="R203" i="4"/>
  <c r="P203" i="4"/>
  <c r="BI200" i="4"/>
  <c r="BH200" i="4"/>
  <c r="BG200" i="4"/>
  <c r="BF200" i="4"/>
  <c r="T200" i="4"/>
  <c r="R200" i="4"/>
  <c r="P200" i="4"/>
  <c r="BI199" i="4"/>
  <c r="BH199" i="4"/>
  <c r="BG199" i="4"/>
  <c r="BF199" i="4"/>
  <c r="T199" i="4"/>
  <c r="R199" i="4"/>
  <c r="P199" i="4"/>
  <c r="BI194" i="4"/>
  <c r="BH194" i="4"/>
  <c r="BG194" i="4"/>
  <c r="BF194" i="4"/>
  <c r="T194" i="4"/>
  <c r="R194" i="4"/>
  <c r="P194" i="4"/>
  <c r="BI192" i="4"/>
  <c r="BH192" i="4"/>
  <c r="BG192" i="4"/>
  <c r="BF192" i="4"/>
  <c r="T192" i="4"/>
  <c r="R192" i="4"/>
  <c r="P192" i="4"/>
  <c r="BI189" i="4"/>
  <c r="BH189" i="4"/>
  <c r="BG189" i="4"/>
  <c r="BF189" i="4"/>
  <c r="T189" i="4"/>
  <c r="R189" i="4"/>
  <c r="P189" i="4"/>
  <c r="BI187" i="4"/>
  <c r="BH187" i="4"/>
  <c r="BG187" i="4"/>
  <c r="BF187" i="4"/>
  <c r="T187" i="4"/>
  <c r="R187" i="4"/>
  <c r="P187" i="4"/>
  <c r="BI184" i="4"/>
  <c r="BH184" i="4"/>
  <c r="BG184" i="4"/>
  <c r="BF184" i="4"/>
  <c r="T184" i="4"/>
  <c r="R184" i="4"/>
  <c r="P184" i="4"/>
  <c r="BI182" i="4"/>
  <c r="BH182" i="4"/>
  <c r="BG182" i="4"/>
  <c r="BF182" i="4"/>
  <c r="T182" i="4"/>
  <c r="R182" i="4"/>
  <c r="P182" i="4"/>
  <c r="BI180" i="4"/>
  <c r="BH180" i="4"/>
  <c r="BG180" i="4"/>
  <c r="BF180" i="4"/>
  <c r="T180" i="4"/>
  <c r="R180" i="4"/>
  <c r="P180" i="4"/>
  <c r="BI177" i="4"/>
  <c r="BH177" i="4"/>
  <c r="BG177" i="4"/>
  <c r="BF177" i="4"/>
  <c r="T177" i="4"/>
  <c r="R177" i="4"/>
  <c r="P177" i="4"/>
  <c r="BI175" i="4"/>
  <c r="BH175" i="4"/>
  <c r="BG175" i="4"/>
  <c r="BF175" i="4"/>
  <c r="T175" i="4"/>
  <c r="R175" i="4"/>
  <c r="P175" i="4"/>
  <c r="BI172" i="4"/>
  <c r="BH172" i="4"/>
  <c r="BG172" i="4"/>
  <c r="BF172" i="4"/>
  <c r="T172" i="4"/>
  <c r="R172" i="4"/>
  <c r="P172" i="4"/>
  <c r="BI170" i="4"/>
  <c r="BH170" i="4"/>
  <c r="BG170" i="4"/>
  <c r="BF170" i="4"/>
  <c r="T170" i="4"/>
  <c r="R170" i="4"/>
  <c r="P170" i="4"/>
  <c r="BI167" i="4"/>
  <c r="BH167" i="4"/>
  <c r="BG167" i="4"/>
  <c r="BF167" i="4"/>
  <c r="T167" i="4"/>
  <c r="R167" i="4"/>
  <c r="P167" i="4"/>
  <c r="BI165" i="4"/>
  <c r="BH165" i="4"/>
  <c r="BG165" i="4"/>
  <c r="BF165" i="4"/>
  <c r="T165" i="4"/>
  <c r="R165" i="4"/>
  <c r="P165" i="4"/>
  <c r="BI159" i="4"/>
  <c r="BH159" i="4"/>
  <c r="BG159" i="4"/>
  <c r="BF159" i="4"/>
  <c r="T159" i="4"/>
  <c r="R159" i="4"/>
  <c r="P159" i="4"/>
  <c r="BI157" i="4"/>
  <c r="BH157" i="4"/>
  <c r="BG157" i="4"/>
  <c r="BF157" i="4"/>
  <c r="T157" i="4"/>
  <c r="R157" i="4"/>
  <c r="P157" i="4"/>
  <c r="BI154" i="4"/>
  <c r="BH154" i="4"/>
  <c r="BG154" i="4"/>
  <c r="BF154" i="4"/>
  <c r="T154" i="4"/>
  <c r="R154" i="4"/>
  <c r="P154" i="4"/>
  <c r="BI150" i="4"/>
  <c r="BH150" i="4"/>
  <c r="BG150" i="4"/>
  <c r="BF150" i="4"/>
  <c r="T150" i="4"/>
  <c r="T149" i="4"/>
  <c r="R150" i="4"/>
  <c r="R149" i="4" s="1"/>
  <c r="P150"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2" i="4"/>
  <c r="BH132" i="4"/>
  <c r="BG132" i="4"/>
  <c r="BF132" i="4"/>
  <c r="T132" i="4"/>
  <c r="R132" i="4"/>
  <c r="P132" i="4"/>
  <c r="F123" i="4"/>
  <c r="E121" i="4"/>
  <c r="F89" i="4"/>
  <c r="E87" i="4"/>
  <c r="J24" i="4"/>
  <c r="E24" i="4"/>
  <c r="J126" i="4"/>
  <c r="J23" i="4"/>
  <c r="J21" i="4"/>
  <c r="E21" i="4"/>
  <c r="J91" i="4" s="1"/>
  <c r="J20" i="4"/>
  <c r="J18" i="4"/>
  <c r="E18" i="4"/>
  <c r="F92" i="4"/>
  <c r="J17" i="4"/>
  <c r="J15" i="4"/>
  <c r="E15" i="4"/>
  <c r="F125" i="4"/>
  <c r="J14" i="4"/>
  <c r="J12" i="4"/>
  <c r="J123" i="4" s="1"/>
  <c r="E7" i="4"/>
  <c r="E85" i="4"/>
  <c r="J37" i="3"/>
  <c r="J36" i="3"/>
  <c r="AY96" i="1"/>
  <c r="J35" i="3"/>
  <c r="AX96" i="1"/>
  <c r="BI171" i="3"/>
  <c r="BH171" i="3"/>
  <c r="BG171" i="3"/>
  <c r="BF171" i="3"/>
  <c r="T171" i="3"/>
  <c r="T170" i="3"/>
  <c r="T169" i="3"/>
  <c r="R171" i="3"/>
  <c r="R170" i="3" s="1"/>
  <c r="R169" i="3" s="1"/>
  <c r="P171" i="3"/>
  <c r="P170" i="3"/>
  <c r="P169" i="3"/>
  <c r="BI167" i="3"/>
  <c r="BH167" i="3"/>
  <c r="BG167" i="3"/>
  <c r="BF167" i="3"/>
  <c r="T167" i="3"/>
  <c r="T166" i="3"/>
  <c r="R167" i="3"/>
  <c r="R166" i="3" s="1"/>
  <c r="P167" i="3"/>
  <c r="P166" i="3" s="1"/>
  <c r="BI164" i="3"/>
  <c r="BH164" i="3"/>
  <c r="BG164" i="3"/>
  <c r="BF164" i="3"/>
  <c r="T164" i="3"/>
  <c r="R164" i="3"/>
  <c r="P164" i="3"/>
  <c r="BI162" i="3"/>
  <c r="BH162" i="3"/>
  <c r="BG162" i="3"/>
  <c r="BF162" i="3"/>
  <c r="T162" i="3"/>
  <c r="R162" i="3"/>
  <c r="P162" i="3"/>
  <c r="BI157" i="3"/>
  <c r="BH157" i="3"/>
  <c r="BG157" i="3"/>
  <c r="BF157" i="3"/>
  <c r="T157" i="3"/>
  <c r="R157" i="3"/>
  <c r="P157" i="3"/>
  <c r="BI154" i="3"/>
  <c r="BH154" i="3"/>
  <c r="BG154" i="3"/>
  <c r="BF154" i="3"/>
  <c r="T154" i="3"/>
  <c r="R154" i="3"/>
  <c r="P154" i="3"/>
  <c r="BI151" i="3"/>
  <c r="BH151" i="3"/>
  <c r="BG151" i="3"/>
  <c r="BF151" i="3"/>
  <c r="T151" i="3"/>
  <c r="T150" i="3"/>
  <c r="R151" i="3"/>
  <c r="R150" i="3" s="1"/>
  <c r="P151" i="3"/>
  <c r="P150" i="3" s="1"/>
  <c r="BI148" i="3"/>
  <c r="BH148" i="3"/>
  <c r="BG148" i="3"/>
  <c r="BF148" i="3"/>
  <c r="T148" i="3"/>
  <c r="T147" i="3" s="1"/>
  <c r="R148" i="3"/>
  <c r="R147" i="3"/>
  <c r="P148" i="3"/>
  <c r="P147" i="3" s="1"/>
  <c r="BI144" i="3"/>
  <c r="BH144" i="3"/>
  <c r="BG144" i="3"/>
  <c r="BF144" i="3"/>
  <c r="T144" i="3"/>
  <c r="R144" i="3"/>
  <c r="P144" i="3"/>
  <c r="BI139" i="3"/>
  <c r="BH139" i="3"/>
  <c r="BG139" i="3"/>
  <c r="BF139" i="3"/>
  <c r="T139" i="3"/>
  <c r="R139" i="3"/>
  <c r="P139"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F120" i="3"/>
  <c r="E118" i="3"/>
  <c r="F89" i="3"/>
  <c r="E87" i="3"/>
  <c r="J24" i="3"/>
  <c r="E24" i="3"/>
  <c r="J92" i="3"/>
  <c r="J23" i="3"/>
  <c r="J21" i="3"/>
  <c r="E21" i="3"/>
  <c r="J122" i="3"/>
  <c r="J20" i="3"/>
  <c r="J18" i="3"/>
  <c r="E18" i="3"/>
  <c r="F92" i="3"/>
  <c r="J17" i="3"/>
  <c r="J15" i="3"/>
  <c r="E15" i="3"/>
  <c r="F122" i="3"/>
  <c r="J14" i="3"/>
  <c r="J12" i="3"/>
  <c r="J120" i="3" s="1"/>
  <c r="E7" i="3"/>
  <c r="E116" i="3" s="1"/>
  <c r="J117" i="2"/>
  <c r="J35" i="2"/>
  <c r="J34" i="2"/>
  <c r="AY95" i="1" s="1"/>
  <c r="J33" i="2"/>
  <c r="AX95" i="1" s="1"/>
  <c r="BI128" i="2"/>
  <c r="BH128" i="2"/>
  <c r="BG128" i="2"/>
  <c r="BF128" i="2"/>
  <c r="T128" i="2"/>
  <c r="T127" i="2" s="1"/>
  <c r="R128" i="2"/>
  <c r="R127" i="2" s="1"/>
  <c r="P128" i="2"/>
  <c r="P127" i="2" s="1"/>
  <c r="BI125" i="2"/>
  <c r="BH125" i="2"/>
  <c r="BG125" i="2"/>
  <c r="BF125" i="2"/>
  <c r="T125" i="2"/>
  <c r="R125" i="2"/>
  <c r="P125" i="2"/>
  <c r="BI120" i="2"/>
  <c r="BH120" i="2"/>
  <c r="BG120" i="2"/>
  <c r="BF120" i="2"/>
  <c r="T120" i="2"/>
  <c r="R120" i="2"/>
  <c r="P120" i="2"/>
  <c r="J95" i="2"/>
  <c r="F110" i="2"/>
  <c r="E108" i="2"/>
  <c r="F87" i="2"/>
  <c r="E85" i="2"/>
  <c r="J22" i="2"/>
  <c r="E22" i="2"/>
  <c r="J113" i="2" s="1"/>
  <c r="J21" i="2"/>
  <c r="J19" i="2"/>
  <c r="E19" i="2"/>
  <c r="J112" i="2" s="1"/>
  <c r="J18" i="2"/>
  <c r="J16" i="2"/>
  <c r="E16" i="2"/>
  <c r="F113" i="2" s="1"/>
  <c r="J15" i="2"/>
  <c r="J13" i="2"/>
  <c r="E13" i="2"/>
  <c r="F112" i="2" s="1"/>
  <c r="J12" i="2"/>
  <c r="J10" i="2"/>
  <c r="J110" i="2"/>
  <c r="L90" i="1"/>
  <c r="AM90" i="1"/>
  <c r="AM89" i="1"/>
  <c r="L89" i="1"/>
  <c r="AM87" i="1"/>
  <c r="L87" i="1"/>
  <c r="L85" i="1"/>
  <c r="L84" i="1"/>
  <c r="J141" i="13"/>
  <c r="J201" i="12"/>
  <c r="J193" i="12"/>
  <c r="J190" i="12"/>
  <c r="BK179" i="12"/>
  <c r="BK127" i="12"/>
  <c r="BK151" i="11"/>
  <c r="BK148" i="11"/>
  <c r="J145" i="11"/>
  <c r="J135" i="11"/>
  <c r="BK127" i="11"/>
  <c r="BK168" i="10"/>
  <c r="BK156" i="10"/>
  <c r="J153" i="10"/>
  <c r="J149" i="10"/>
  <c r="BK152" i="9"/>
  <c r="J265" i="8"/>
  <c r="J262" i="8"/>
  <c r="J260" i="8"/>
  <c r="BK255" i="8"/>
  <c r="BK251" i="8"/>
  <c r="J248" i="8"/>
  <c r="J237" i="8"/>
  <c r="BK227" i="8"/>
  <c r="J225" i="8"/>
  <c r="J197" i="8"/>
  <c r="J180" i="8"/>
  <c r="J147" i="8"/>
  <c r="BK140" i="8"/>
  <c r="J169" i="7"/>
  <c r="BK155" i="7"/>
  <c r="BK149" i="7"/>
  <c r="BK147" i="7"/>
  <c r="BK145" i="7"/>
  <c r="BK135" i="7"/>
  <c r="J132" i="7"/>
  <c r="J273" i="6"/>
  <c r="BK271" i="6"/>
  <c r="J264" i="6"/>
  <c r="J259" i="6"/>
  <c r="J252" i="6"/>
  <c r="BK248" i="6"/>
  <c r="BK235" i="6"/>
  <c r="J219" i="6"/>
  <c r="J218" i="6"/>
  <c r="J200" i="6"/>
  <c r="BK198" i="6"/>
  <c r="J182" i="6"/>
  <c r="BK139" i="6"/>
  <c r="BK200" i="5"/>
  <c r="BK196" i="5"/>
  <c r="J186" i="5"/>
  <c r="J138" i="5"/>
  <c r="J285" i="4"/>
  <c r="BK265" i="4"/>
  <c r="J242" i="4"/>
  <c r="BK200" i="4"/>
  <c r="BK192" i="4"/>
  <c r="J165" i="4"/>
  <c r="J140" i="4"/>
  <c r="BK164" i="3"/>
  <c r="J162" i="3"/>
  <c r="J157" i="3"/>
  <c r="BK144" i="3"/>
  <c r="AS94" i="1"/>
  <c r="J162" i="14"/>
  <c r="BK145" i="14"/>
  <c r="J140" i="14"/>
  <c r="J179" i="12"/>
  <c r="BK171" i="12"/>
  <c r="J169" i="12"/>
  <c r="J162" i="11"/>
  <c r="BK137" i="11"/>
  <c r="J192" i="10"/>
  <c r="J190" i="10"/>
  <c r="J185" i="10"/>
  <c r="BK174" i="10"/>
  <c r="BK158" i="10"/>
  <c r="BK145" i="10"/>
  <c r="BK136" i="10"/>
  <c r="J139" i="9"/>
  <c r="J255" i="8"/>
  <c r="BK245" i="8"/>
  <c r="J229" i="8"/>
  <c r="BK222" i="8"/>
  <c r="BK216" i="8"/>
  <c r="BK215" i="8"/>
  <c r="J199" i="8"/>
  <c r="J185" i="8"/>
  <c r="BK177" i="8"/>
  <c r="BK175" i="7"/>
  <c r="BK252" i="6"/>
  <c r="BK225" i="6"/>
  <c r="BK205" i="6"/>
  <c r="J189" i="6"/>
  <c r="BK187" i="6"/>
  <c r="BK160" i="6"/>
  <c r="BK138" i="6"/>
  <c r="BK167" i="5"/>
  <c r="J158" i="5"/>
  <c r="J135" i="5"/>
  <c r="J244" i="4"/>
  <c r="J236" i="4"/>
  <c r="J226" i="4"/>
  <c r="J194" i="4"/>
  <c r="BK184" i="4"/>
  <c r="J170" i="4"/>
  <c r="BK143" i="4"/>
  <c r="BK137" i="4"/>
  <c r="J133" i="3"/>
  <c r="BK154" i="14"/>
  <c r="BK148" i="14"/>
  <c r="J145" i="14"/>
  <c r="BK148" i="13"/>
  <c r="J145" i="13"/>
  <c r="BK135" i="13"/>
  <c r="BK133" i="13"/>
  <c r="J127" i="13"/>
  <c r="J198" i="12"/>
  <c r="BK190" i="12"/>
  <c r="J187" i="12"/>
  <c r="BK182" i="12"/>
  <c r="J174" i="12"/>
  <c r="J166" i="12"/>
  <c r="J164" i="12"/>
  <c r="J154" i="11"/>
  <c r="J141" i="11"/>
  <c r="BK194" i="10"/>
  <c r="BK192" i="10"/>
  <c r="BK190" i="10"/>
  <c r="J145" i="10"/>
  <c r="J129" i="10"/>
  <c r="BK149" i="9"/>
  <c r="BK146" i="9"/>
  <c r="J143" i="9"/>
  <c r="BK211" i="8"/>
  <c r="J208" i="8"/>
  <c r="J202" i="8"/>
  <c r="BK197" i="8"/>
  <c r="J195" i="8"/>
  <c r="J188" i="7"/>
  <c r="J162" i="7"/>
  <c r="J155" i="7"/>
  <c r="BK151" i="7"/>
  <c r="J149" i="7"/>
  <c r="J147" i="7"/>
  <c r="J271" i="6"/>
  <c r="J227" i="6"/>
  <c r="J208" i="6"/>
  <c r="J205" i="6"/>
  <c r="BK179" i="6"/>
  <c r="J177" i="6"/>
  <c r="BK155" i="6"/>
  <c r="BK149" i="6"/>
  <c r="BK147" i="6"/>
  <c r="BK145" i="6"/>
  <c r="BK136" i="6"/>
  <c r="BK171" i="5"/>
  <c r="BK151" i="5"/>
  <c r="J267" i="4"/>
  <c r="BK228" i="4"/>
  <c r="BK221" i="4"/>
  <c r="J203" i="4"/>
  <c r="J192" i="4"/>
  <c r="BK180" i="4"/>
  <c r="J150" i="4"/>
  <c r="BK140" i="4"/>
  <c r="J139" i="3"/>
  <c r="J135" i="3"/>
  <c r="F35" i="15"/>
  <c r="BK135" i="14"/>
  <c r="BK145" i="13"/>
  <c r="BK141" i="13"/>
  <c r="J205" i="12"/>
  <c r="J134" i="12"/>
  <c r="BK145" i="11"/>
  <c r="J194" i="10"/>
  <c r="J171" i="10"/>
  <c r="BK166" i="10"/>
  <c r="J135" i="9"/>
  <c r="J133" i="9"/>
  <c r="J125" i="9"/>
  <c r="BK229" i="8"/>
  <c r="J207" i="8"/>
  <c r="BK204" i="8"/>
  <c r="J173" i="7"/>
  <c r="BK166" i="7"/>
  <c r="J166" i="7"/>
  <c r="BK162" i="7"/>
  <c r="BK262" i="6"/>
  <c r="BK164" i="6"/>
  <c r="J161" i="6"/>
  <c r="J149" i="6"/>
  <c r="BK204" i="5"/>
  <c r="BK149" i="5"/>
  <c r="BK284" i="4"/>
  <c r="J282" i="4"/>
  <c r="J275" i="4"/>
  <c r="BK273" i="4"/>
  <c r="J254" i="4"/>
  <c r="BK251" i="4"/>
  <c r="BK244" i="4"/>
  <c r="J215" i="4"/>
  <c r="BK204" i="4"/>
  <c r="J187" i="4"/>
  <c r="BK172" i="4"/>
  <c r="J164" i="3"/>
  <c r="J154" i="3"/>
  <c r="J151" i="3"/>
  <c r="J148" i="3"/>
  <c r="BK131" i="3"/>
  <c r="J129" i="3"/>
  <c r="BK211" i="14"/>
  <c r="BK183" i="14"/>
  <c r="J177" i="14"/>
  <c r="J175" i="14"/>
  <c r="BK172" i="14"/>
  <c r="J170" i="14"/>
  <c r="J167" i="14"/>
  <c r="BK165" i="14"/>
  <c r="BK160" i="14"/>
  <c r="J156" i="13"/>
  <c r="BK174" i="12"/>
  <c r="J144" i="12"/>
  <c r="J139" i="12"/>
  <c r="J127" i="12"/>
  <c r="BK133" i="11"/>
  <c r="BK131" i="11"/>
  <c r="BK183" i="10"/>
  <c r="J158" i="10"/>
  <c r="J156" i="10"/>
  <c r="J142" i="10"/>
  <c r="BK139" i="10"/>
  <c r="J136" i="10"/>
  <c r="J133" i="10"/>
  <c r="BK129" i="10"/>
  <c r="BK235" i="8"/>
  <c r="J216" i="8"/>
  <c r="J215" i="8"/>
  <c r="BK208" i="8"/>
  <c r="BK195" i="8"/>
  <c r="BK192" i="8"/>
  <c r="BK190" i="8"/>
  <c r="J187" i="8"/>
  <c r="BK169" i="8"/>
  <c r="J161" i="8"/>
  <c r="BK188" i="7"/>
  <c r="BK183" i="7"/>
  <c r="J171" i="7"/>
  <c r="J151" i="7"/>
  <c r="J250" i="6"/>
  <c r="BK233" i="6"/>
  <c r="J198" i="6"/>
  <c r="J192" i="6"/>
  <c r="BK182" i="6"/>
  <c r="J179" i="6"/>
  <c r="BK168" i="6"/>
  <c r="J139" i="6"/>
  <c r="J204" i="5"/>
  <c r="J196" i="5"/>
  <c r="BK165" i="5"/>
  <c r="J151" i="5"/>
  <c r="J276" i="4"/>
  <c r="J265" i="4"/>
  <c r="J199" i="4"/>
  <c r="J189" i="4"/>
  <c r="J175" i="4"/>
  <c r="J172" i="4"/>
  <c r="BK154" i="4"/>
  <c r="BK167" i="3"/>
  <c r="J131" i="3"/>
  <c r="J128" i="2"/>
  <c r="BK125" i="2"/>
  <c r="F36" i="15"/>
  <c r="J207" i="14"/>
  <c r="J180" i="14"/>
  <c r="BK137" i="13"/>
  <c r="J131" i="13"/>
  <c r="J209" i="12"/>
  <c r="BK201" i="12"/>
  <c r="BK198" i="12"/>
  <c r="J196" i="12"/>
  <c r="BK166" i="12"/>
  <c r="BK164" i="12"/>
  <c r="BK129" i="12"/>
  <c r="BK162" i="11"/>
  <c r="BK141" i="11"/>
  <c r="BK185" i="10"/>
  <c r="J183" i="10"/>
  <c r="BK181" i="10"/>
  <c r="J179" i="10"/>
  <c r="J177" i="10"/>
  <c r="J227" i="8"/>
  <c r="J211" i="8"/>
  <c r="J204" i="8"/>
  <c r="BK187" i="8"/>
  <c r="J248" i="6"/>
  <c r="J229" i="6"/>
  <c r="BK215" i="6"/>
  <c r="BK214" i="6"/>
  <c r="BK209" i="6"/>
  <c r="J170" i="6"/>
  <c r="J158" i="6"/>
  <c r="J147" i="6"/>
  <c r="BK182" i="5"/>
  <c r="J165" i="5"/>
  <c r="J147" i="5"/>
  <c r="BK133" i="5"/>
  <c r="BK254" i="4"/>
  <c r="J251" i="4"/>
  <c r="J246" i="4"/>
  <c r="BK230" i="4"/>
  <c r="J210" i="4"/>
  <c r="BK189" i="4"/>
  <c r="BK167" i="4"/>
  <c r="BK165" i="4"/>
  <c r="J137" i="4"/>
  <c r="BK157" i="3"/>
  <c r="BK133" i="3"/>
  <c r="J34" i="15"/>
  <c r="J154" i="14"/>
  <c r="BK140" i="14"/>
  <c r="J135" i="14"/>
  <c r="BK156" i="13"/>
  <c r="BK127" i="13"/>
  <c r="J161" i="12"/>
  <c r="J148" i="11"/>
  <c r="J127" i="11"/>
  <c r="J163" i="10"/>
  <c r="BK142" i="10"/>
  <c r="BK139" i="9"/>
  <c r="BK265" i="8"/>
  <c r="J263" i="8"/>
  <c r="BK262" i="8"/>
  <c r="J253" i="8"/>
  <c r="J212" i="8"/>
  <c r="BK207" i="8"/>
  <c r="J192" i="8"/>
  <c r="BK182" i="8"/>
  <c r="BK180" i="8"/>
  <c r="J177" i="8"/>
  <c r="J175" i="8"/>
  <c r="J173" i="8"/>
  <c r="J133" i="8"/>
  <c r="J183" i="7"/>
  <c r="J175" i="7"/>
  <c r="J158" i="7"/>
  <c r="J135" i="7"/>
  <c r="J261" i="6"/>
  <c r="BK237" i="6"/>
  <c r="J231" i="6"/>
  <c r="BK229" i="6"/>
  <c r="J223" i="6"/>
  <c r="BK221" i="6"/>
  <c r="BK219" i="6"/>
  <c r="J215" i="6"/>
  <c r="J155" i="6"/>
  <c r="BK134" i="6"/>
  <c r="J182" i="5"/>
  <c r="BK236" i="4"/>
  <c r="J233" i="4"/>
  <c r="J230" i="4"/>
  <c r="BK199" i="4"/>
  <c r="J182" i="4"/>
  <c r="J177" i="4"/>
  <c r="BK157" i="4"/>
  <c r="J154" i="4"/>
  <c r="BK150" i="4"/>
  <c r="BK146" i="4"/>
  <c r="J143" i="4"/>
  <c r="BK207" i="14"/>
  <c r="BK202" i="14"/>
  <c r="J199" i="14"/>
  <c r="J197" i="14"/>
  <c r="J183" i="14"/>
  <c r="J172" i="14"/>
  <c r="J130" i="14"/>
  <c r="BK161" i="13"/>
  <c r="J152" i="13"/>
  <c r="BK196" i="12"/>
  <c r="BK193" i="12"/>
  <c r="BK169" i="12"/>
  <c r="BK139" i="12"/>
  <c r="BK134" i="12"/>
  <c r="BK154" i="11"/>
  <c r="BK179" i="10"/>
  <c r="J149" i="9"/>
  <c r="BK143" i="9"/>
  <c r="J131" i="9"/>
  <c r="BK129" i="9"/>
  <c r="BK212" i="8"/>
  <c r="BK199" i="8"/>
  <c r="J190" i="8"/>
  <c r="J169" i="8"/>
  <c r="BK161" i="8"/>
  <c r="BK154" i="8"/>
  <c r="BK147" i="8"/>
  <c r="J140" i="8"/>
  <c r="BK133" i="8"/>
  <c r="BK173" i="7"/>
  <c r="J138" i="7"/>
  <c r="BK243" i="6"/>
  <c r="J233" i="6"/>
  <c r="BK223" i="6"/>
  <c r="J203" i="6"/>
  <c r="J187" i="6"/>
  <c r="BK184" i="6"/>
  <c r="BK170" i="6"/>
  <c r="J136" i="6"/>
  <c r="J193" i="5"/>
  <c r="BK176" i="5"/>
  <c r="BK174" i="5"/>
  <c r="J145" i="5"/>
  <c r="BK282" i="4"/>
  <c r="J269" i="4"/>
  <c r="BK267" i="4"/>
  <c r="BK226" i="4"/>
  <c r="J221" i="4"/>
  <c r="J209" i="4"/>
  <c r="J167" i="4"/>
  <c r="BK132" i="4"/>
  <c r="BK162" i="3"/>
  <c r="BK148" i="3"/>
  <c r="J144" i="3"/>
  <c r="BK129" i="3"/>
  <c r="F34" i="15"/>
  <c r="BK197" i="14"/>
  <c r="BK194" i="14"/>
  <c r="BK191" i="14"/>
  <c r="J188" i="14"/>
  <c r="BK180" i="14"/>
  <c r="J165" i="14"/>
  <c r="J158" i="14"/>
  <c r="J148" i="14"/>
  <c r="BK176" i="12"/>
  <c r="J157" i="12"/>
  <c r="J153" i="12"/>
  <c r="J151" i="11"/>
  <c r="BK135" i="11"/>
  <c r="BK177" i="10"/>
  <c r="J174" i="10"/>
  <c r="BK172" i="10"/>
  <c r="BK153" i="10"/>
  <c r="BK133" i="10"/>
  <c r="BK239" i="8"/>
  <c r="BK232" i="8"/>
  <c r="BK225" i="8"/>
  <c r="J222" i="8"/>
  <c r="BK202" i="8"/>
  <c r="BK185" i="8"/>
  <c r="J182" i="8"/>
  <c r="J132" i="8"/>
  <c r="J145" i="7"/>
  <c r="BK273" i="6"/>
  <c r="J269" i="6"/>
  <c r="BK263" i="6"/>
  <c r="BK261" i="6"/>
  <c r="J243" i="6"/>
  <c r="BK227" i="6"/>
  <c r="J225" i="6"/>
  <c r="BK203" i="6"/>
  <c r="BK200" i="6"/>
  <c r="BK189" i="6"/>
  <c r="J184" i="6"/>
  <c r="BK171" i="6"/>
  <c r="J164" i="6"/>
  <c r="J138" i="6"/>
  <c r="BK155" i="5"/>
  <c r="BK215" i="4"/>
  <c r="BK203" i="4"/>
  <c r="J200" i="4"/>
  <c r="BK170" i="4"/>
  <c r="BK171" i="3"/>
  <c r="BK154" i="3"/>
  <c r="BK151" i="3"/>
  <c r="J125" i="2"/>
  <c r="J120" i="2"/>
  <c r="J211" i="14"/>
  <c r="J202" i="14"/>
  <c r="BK199" i="14"/>
  <c r="J194" i="14"/>
  <c r="J191" i="14"/>
  <c r="BK158" i="14"/>
  <c r="J128" i="14"/>
  <c r="J137" i="13"/>
  <c r="BK131" i="13"/>
  <c r="J176" i="12"/>
  <c r="J171" i="12"/>
  <c r="BK161" i="12"/>
  <c r="J159" i="12"/>
  <c r="BK157" i="12"/>
  <c r="BK153" i="12"/>
  <c r="BK147" i="12"/>
  <c r="BK149" i="10"/>
  <c r="J152" i="9"/>
  <c r="J146" i="9"/>
  <c r="BK133" i="9"/>
  <c r="BK131" i="9"/>
  <c r="BK248" i="8"/>
  <c r="J245" i="8"/>
  <c r="BK241" i="8"/>
  <c r="J239" i="8"/>
  <c r="BK237" i="8"/>
  <c r="BK158" i="7"/>
  <c r="J260" i="6"/>
  <c r="J240" i="6"/>
  <c r="BK231" i="6"/>
  <c r="J221" i="6"/>
  <c r="BK218" i="6"/>
  <c r="J214" i="6"/>
  <c r="J209" i="6"/>
  <c r="BK208" i="6"/>
  <c r="BK192" i="6"/>
  <c r="J168" i="6"/>
  <c r="J160" i="6"/>
  <c r="J134" i="6"/>
  <c r="BK184" i="5"/>
  <c r="BK158" i="5"/>
  <c r="J155" i="5"/>
  <c r="BK138" i="5"/>
  <c r="BK242" i="4"/>
  <c r="J238" i="4"/>
  <c r="J228" i="4"/>
  <c r="J224" i="4"/>
  <c r="J213" i="4"/>
  <c r="J204" i="4"/>
  <c r="J157" i="4"/>
  <c r="J146" i="4"/>
  <c r="J132" i="4"/>
  <c r="J171" i="3"/>
  <c r="J167" i="3"/>
  <c r="BK128" i="2"/>
  <c r="BK148" i="15"/>
  <c r="J148" i="15"/>
  <c r="BK147" i="15"/>
  <c r="J147" i="15"/>
  <c r="BK146" i="15"/>
  <c r="J146" i="15"/>
  <c r="BK145" i="15"/>
  <c r="J145" i="15"/>
  <c r="BK144" i="15"/>
  <c r="J144" i="15"/>
  <c r="BK143" i="15"/>
  <c r="J143" i="15"/>
  <c r="BK142" i="15"/>
  <c r="J142" i="15"/>
  <c r="BK141" i="15"/>
  <c r="J141" i="15"/>
  <c r="BK140" i="15"/>
  <c r="J140" i="15"/>
  <c r="BK139" i="15"/>
  <c r="J139" i="15"/>
  <c r="BK138" i="15"/>
  <c r="J138" i="15"/>
  <c r="BK137" i="15"/>
  <c r="J137" i="15"/>
  <c r="BK136" i="15"/>
  <c r="J136" i="15"/>
  <c r="BK135" i="15"/>
  <c r="J135" i="15"/>
  <c r="BK134" i="15"/>
  <c r="J134" i="15"/>
  <c r="BK133" i="15"/>
  <c r="J133" i="15"/>
  <c r="BK132" i="15"/>
  <c r="J132" i="15"/>
  <c r="BK131" i="15"/>
  <c r="J131" i="15"/>
  <c r="BK130" i="15"/>
  <c r="J130" i="15"/>
  <c r="BK129" i="15"/>
  <c r="J129" i="15"/>
  <c r="BK128" i="15"/>
  <c r="J128" i="15"/>
  <c r="BK127" i="15"/>
  <c r="J127" i="15"/>
  <c r="BK126" i="15"/>
  <c r="J126" i="15"/>
  <c r="BK125" i="15"/>
  <c r="J125" i="15"/>
  <c r="BK124" i="15"/>
  <c r="J124" i="15"/>
  <c r="BK123" i="15"/>
  <c r="J123" i="15"/>
  <c r="BK122" i="15"/>
  <c r="J122" i="15"/>
  <c r="BK121" i="15"/>
  <c r="J121" i="15"/>
  <c r="BK120" i="15"/>
  <c r="J120" i="15"/>
  <c r="BK119" i="15"/>
  <c r="J119" i="15"/>
  <c r="BK118" i="15"/>
  <c r="J118" i="15"/>
  <c r="BK117" i="15"/>
  <c r="J117" i="15"/>
  <c r="BK170" i="14"/>
  <c r="BK167" i="14"/>
  <c r="BK152" i="13"/>
  <c r="J148" i="13"/>
  <c r="BK209" i="12"/>
  <c r="BK187" i="12"/>
  <c r="J182" i="12"/>
  <c r="J129" i="12"/>
  <c r="J157" i="11"/>
  <c r="J137" i="11"/>
  <c r="BK161" i="10"/>
  <c r="BK135" i="9"/>
  <c r="J129" i="9"/>
  <c r="BK125" i="9"/>
  <c r="BK253" i="8"/>
  <c r="J251" i="8"/>
  <c r="J241" i="8"/>
  <c r="J235" i="8"/>
  <c r="J232" i="8"/>
  <c r="BK175" i="8"/>
  <c r="BK173" i="8"/>
  <c r="BK132" i="8"/>
  <c r="BK171" i="7"/>
  <c r="BK132" i="7"/>
  <c r="BK257" i="6"/>
  <c r="BK250" i="6"/>
  <c r="BK240" i="6"/>
  <c r="J237" i="6"/>
  <c r="J167" i="5"/>
  <c r="BK135" i="5"/>
  <c r="BK269" i="4"/>
  <c r="BK238" i="4"/>
  <c r="BK224" i="4"/>
  <c r="BK213" i="4"/>
  <c r="BK210" i="4"/>
  <c r="J180" i="4"/>
  <c r="BK175" i="4"/>
  <c r="BK159" i="4"/>
  <c r="F37" i="15"/>
  <c r="BK188" i="14"/>
  <c r="BK177" i="14"/>
  <c r="BK175" i="14"/>
  <c r="BK162" i="14"/>
  <c r="J160" i="14"/>
  <c r="BK130" i="14"/>
  <c r="BK128" i="14"/>
  <c r="J161" i="13"/>
  <c r="J135" i="13"/>
  <c r="J133" i="13"/>
  <c r="BK205" i="12"/>
  <c r="BK159" i="12"/>
  <c r="J147" i="12"/>
  <c r="BK144" i="12"/>
  <c r="BK157" i="11"/>
  <c r="J133" i="11"/>
  <c r="J131" i="11"/>
  <c r="J181" i="10"/>
  <c r="J172" i="10"/>
  <c r="BK171" i="10"/>
  <c r="J168" i="10"/>
  <c r="J166" i="10"/>
  <c r="BK163" i="10"/>
  <c r="J161" i="10"/>
  <c r="J139" i="10"/>
  <c r="BK263" i="8"/>
  <c r="BK260" i="8"/>
  <c r="J154" i="8"/>
  <c r="BK169" i="7"/>
  <c r="BK138" i="7"/>
  <c r="BK269" i="6"/>
  <c r="BK264" i="6"/>
  <c r="J263" i="6"/>
  <c r="J262" i="6"/>
  <c r="BK260" i="6"/>
  <c r="BK259" i="6"/>
  <c r="J257" i="6"/>
  <c r="J235" i="6"/>
  <c r="BK177" i="6"/>
  <c r="J171" i="6"/>
  <c r="BK161" i="6"/>
  <c r="BK158" i="6"/>
  <c r="J145" i="6"/>
  <c r="J200" i="5"/>
  <c r="BK193" i="5"/>
  <c r="BK186" i="5"/>
  <c r="J184" i="5"/>
  <c r="J176" i="5"/>
  <c r="J174" i="5"/>
  <c r="J171" i="5"/>
  <c r="J149" i="5"/>
  <c r="BK147" i="5"/>
  <c r="BK145" i="5"/>
  <c r="J133" i="5"/>
  <c r="BK285" i="4"/>
  <c r="J284" i="4"/>
  <c r="BK276" i="4"/>
  <c r="BK275" i="4"/>
  <c r="J273" i="4"/>
  <c r="BK246" i="4"/>
  <c r="BK233" i="4"/>
  <c r="BK209" i="4"/>
  <c r="BK194" i="4"/>
  <c r="BK187" i="4"/>
  <c r="J184" i="4"/>
  <c r="BK182" i="4"/>
  <c r="BK177" i="4"/>
  <c r="J159" i="4"/>
  <c r="BK139" i="3"/>
  <c r="BK135" i="3"/>
  <c r="BK120" i="2"/>
  <c r="F35" i="2"/>
  <c r="BD95" i="1"/>
  <c r="J32" i="2"/>
  <c r="AW95" i="1" s="1"/>
  <c r="F33" i="2"/>
  <c r="BB95" i="1"/>
  <c r="F34" i="2"/>
  <c r="BC95" i="1"/>
  <c r="P138" i="3" l="1"/>
  <c r="T153" i="3"/>
  <c r="P153" i="4"/>
  <c r="P223" i="4"/>
  <c r="BK272" i="4"/>
  <c r="J272" i="4"/>
  <c r="J109" i="4" s="1"/>
  <c r="BK137" i="6"/>
  <c r="J137" i="6"/>
  <c r="J99" i="6" s="1"/>
  <c r="R191" i="6"/>
  <c r="T220" i="6"/>
  <c r="R242" i="6"/>
  <c r="R144" i="7"/>
  <c r="BK168" i="7"/>
  <c r="J168" i="7"/>
  <c r="J104" i="7"/>
  <c r="T131" i="8"/>
  <c r="T130" i="8" s="1"/>
  <c r="R194" i="8"/>
  <c r="R231" i="8"/>
  <c r="P142" i="9"/>
  <c r="P137" i="9"/>
  <c r="P173" i="10"/>
  <c r="T126" i="12"/>
  <c r="T125" i="12" s="1"/>
  <c r="P178" i="12"/>
  <c r="T131" i="4"/>
  <c r="T130" i="4"/>
  <c r="BK232" i="4"/>
  <c r="J232" i="4" s="1"/>
  <c r="J106" i="4" s="1"/>
  <c r="P272" i="4"/>
  <c r="P271" i="4" s="1"/>
  <c r="BK144" i="5"/>
  <c r="J144" i="5"/>
  <c r="J99" i="5" s="1"/>
  <c r="BK164" i="5"/>
  <c r="J164" i="5"/>
  <c r="J102" i="5" s="1"/>
  <c r="T181" i="5"/>
  <c r="P157" i="6"/>
  <c r="BK220" i="6"/>
  <c r="J220" i="6" s="1"/>
  <c r="J106" i="6" s="1"/>
  <c r="T226" i="6"/>
  <c r="BK131" i="7"/>
  <c r="T154" i="7"/>
  <c r="BK172" i="7"/>
  <c r="J172" i="7" s="1"/>
  <c r="J105" i="7" s="1"/>
  <c r="P172" i="8"/>
  <c r="T214" i="8"/>
  <c r="T247" i="8"/>
  <c r="P128" i="9"/>
  <c r="P123" i="9" s="1"/>
  <c r="P122" i="9" s="1"/>
  <c r="AU102" i="1" s="1"/>
  <c r="R152" i="10"/>
  <c r="BK189" i="10"/>
  <c r="J189" i="10" s="1"/>
  <c r="J106" i="10" s="1"/>
  <c r="BK126" i="12"/>
  <c r="R156" i="12"/>
  <c r="T130" i="13"/>
  <c r="T125" i="13"/>
  <c r="P127" i="14"/>
  <c r="P126" i="14" s="1"/>
  <c r="T179" i="14"/>
  <c r="R119" i="2"/>
  <c r="R118" i="2"/>
  <c r="R116" i="2"/>
  <c r="P131" i="4"/>
  <c r="P130" i="4" s="1"/>
  <c r="R212" i="4"/>
  <c r="P232" i="4"/>
  <c r="T144" i="5"/>
  <c r="R164" i="5"/>
  <c r="T173" i="5"/>
  <c r="T133" i="6"/>
  <c r="T157" i="6"/>
  <c r="BK217" i="6"/>
  <c r="J217" i="6"/>
  <c r="J105" i="6"/>
  <c r="T256" i="6"/>
  <c r="T255" i="6" s="1"/>
  <c r="P131" i="7"/>
  <c r="R168" i="7"/>
  <c r="BK172" i="8"/>
  <c r="J172" i="8"/>
  <c r="J101" i="8" s="1"/>
  <c r="R214" i="8"/>
  <c r="P247" i="8"/>
  <c r="R170" i="10"/>
  <c r="P144" i="11"/>
  <c r="P139" i="11"/>
  <c r="T204" i="12"/>
  <c r="T203" i="12" s="1"/>
  <c r="P144" i="13"/>
  <c r="P139" i="13"/>
  <c r="R153" i="4"/>
  <c r="BK253" i="4"/>
  <c r="J253" i="4" s="1"/>
  <c r="J107" i="4" s="1"/>
  <c r="R154" i="5"/>
  <c r="T137" i="6"/>
  <c r="P167" i="6"/>
  <c r="T217" i="6"/>
  <c r="P242" i="6"/>
  <c r="R154" i="7"/>
  <c r="P168" i="7"/>
  <c r="T142" i="9"/>
  <c r="T137" i="9"/>
  <c r="T152" i="10"/>
  <c r="R189" i="10"/>
  <c r="R188" i="10" s="1"/>
  <c r="BK130" i="11"/>
  <c r="J130" i="11"/>
  <c r="J99" i="11"/>
  <c r="P119" i="2"/>
  <c r="P118" i="2" s="1"/>
  <c r="P116" i="2" s="1"/>
  <c r="AU95" i="1" s="1"/>
  <c r="T138" i="3"/>
  <c r="T137" i="3"/>
  <c r="P153" i="3"/>
  <c r="BK153" i="4"/>
  <c r="J153" i="4" s="1"/>
  <c r="J101" i="4" s="1"/>
  <c r="P212" i="4"/>
  <c r="T223" i="4"/>
  <c r="R272" i="4"/>
  <c r="R271" i="4" s="1"/>
  <c r="T132" i="5"/>
  <c r="T131" i="5"/>
  <c r="T154" i="5"/>
  <c r="BK173" i="5"/>
  <c r="J173" i="5"/>
  <c r="J104" i="5" s="1"/>
  <c r="R217" i="6"/>
  <c r="R226" i="6"/>
  <c r="P154" i="7"/>
  <c r="P214" i="8"/>
  <c r="R247" i="8"/>
  <c r="R171" i="8" s="1"/>
  <c r="BK170" i="10"/>
  <c r="J170" i="10" s="1"/>
  <c r="J102" i="10" s="1"/>
  <c r="P189" i="10"/>
  <c r="P188" i="10"/>
  <c r="T144" i="11"/>
  <c r="T139" i="11" s="1"/>
  <c r="T156" i="12"/>
  <c r="P157" i="14"/>
  <c r="BK138" i="3"/>
  <c r="J138" i="3"/>
  <c r="J100" i="3"/>
  <c r="R153" i="3"/>
  <c r="T179" i="4"/>
  <c r="T232" i="4"/>
  <c r="BK132" i="5"/>
  <c r="J132" i="5"/>
  <c r="J98" i="5"/>
  <c r="R181" i="5"/>
  <c r="BK133" i="6"/>
  <c r="J133" i="6"/>
  <c r="J98" i="6" s="1"/>
  <c r="T167" i="6"/>
  <c r="R220" i="6"/>
  <c r="T242" i="6"/>
  <c r="P144" i="7"/>
  <c r="T168" i="7"/>
  <c r="P131" i="8"/>
  <c r="P130" i="8"/>
  <c r="BK214" i="8"/>
  <c r="J214" i="8" s="1"/>
  <c r="J103" i="8" s="1"/>
  <c r="P221" i="8"/>
  <c r="T259" i="8"/>
  <c r="T258" i="8"/>
  <c r="T128" i="9"/>
  <c r="T123" i="9" s="1"/>
  <c r="T122" i="9" s="1"/>
  <c r="T128" i="10"/>
  <c r="T127" i="10" s="1"/>
  <c r="BK173" i="10"/>
  <c r="J173" i="10"/>
  <c r="J103" i="10" s="1"/>
  <c r="P130" i="11"/>
  <c r="P125" i="11"/>
  <c r="P124" i="11" s="1"/>
  <c r="AU104" i="1" s="1"/>
  <c r="T178" i="12"/>
  <c r="R144" i="13"/>
  <c r="R139" i="13" s="1"/>
  <c r="R127" i="14"/>
  <c r="R126" i="14" s="1"/>
  <c r="BK179" i="14"/>
  <c r="J179" i="14"/>
  <c r="J102" i="14" s="1"/>
  <c r="T128" i="3"/>
  <c r="T127" i="3"/>
  <c r="T126" i="3" s="1"/>
  <c r="P179" i="4"/>
  <c r="R223" i="4"/>
  <c r="T272" i="4"/>
  <c r="T271" i="4" s="1"/>
  <c r="BK181" i="5"/>
  <c r="J181" i="5" s="1"/>
  <c r="J105" i="5" s="1"/>
  <c r="R133" i="6"/>
  <c r="T191" i="6"/>
  <c r="BK256" i="6"/>
  <c r="BK255" i="6"/>
  <c r="J255" i="6" s="1"/>
  <c r="J110" i="6" s="1"/>
  <c r="T131" i="7"/>
  <c r="P172" i="7"/>
  <c r="T194" i="8"/>
  <c r="P231" i="8"/>
  <c r="BK128" i="10"/>
  <c r="R173" i="10"/>
  <c r="R130" i="11"/>
  <c r="R125" i="11" s="1"/>
  <c r="BK204" i="12"/>
  <c r="BK203" i="12"/>
  <c r="J203" i="12" s="1"/>
  <c r="J103" i="12" s="1"/>
  <c r="T144" i="13"/>
  <c r="T139" i="13" s="1"/>
  <c r="BK127" i="14"/>
  <c r="P206" i="14"/>
  <c r="P205" i="14" s="1"/>
  <c r="T119" i="2"/>
  <c r="T118" i="2"/>
  <c r="T116" i="2" s="1"/>
  <c r="BK128" i="3"/>
  <c r="J128" i="3"/>
  <c r="J98" i="3" s="1"/>
  <c r="T153" i="4"/>
  <c r="R232" i="4"/>
  <c r="P132" i="5"/>
  <c r="P154" i="5"/>
  <c r="P133" i="6"/>
  <c r="R157" i="6"/>
  <c r="P217" i="6"/>
  <c r="P226" i="6"/>
  <c r="BK144" i="7"/>
  <c r="J144" i="7" s="1"/>
  <c r="J99" i="7" s="1"/>
  <c r="R131" i="8"/>
  <c r="R130" i="8"/>
  <c r="BK194" i="8"/>
  <c r="J194" i="8" s="1"/>
  <c r="J102" i="8" s="1"/>
  <c r="R221" i="8"/>
  <c r="R259" i="8"/>
  <c r="R258" i="8"/>
  <c r="R128" i="9"/>
  <c r="R123" i="9" s="1"/>
  <c r="R128" i="10"/>
  <c r="R127" i="10"/>
  <c r="T173" i="10"/>
  <c r="P156" i="12"/>
  <c r="P155" i="12"/>
  <c r="BK144" i="13"/>
  <c r="J144" i="13" s="1"/>
  <c r="J102" i="13" s="1"/>
  <c r="BK116" i="15"/>
  <c r="J116" i="15"/>
  <c r="J96" i="15"/>
  <c r="R138" i="3"/>
  <c r="R137" i="3" s="1"/>
  <c r="BK131" i="4"/>
  <c r="BK212" i="4"/>
  <c r="J212" i="4"/>
  <c r="J103" i="4"/>
  <c r="T253" i="4"/>
  <c r="BK154" i="5"/>
  <c r="P181" i="5"/>
  <c r="BK157" i="6"/>
  <c r="J157" i="6"/>
  <c r="J100" i="6"/>
  <c r="P191" i="6"/>
  <c r="P256" i="6"/>
  <c r="P255" i="6"/>
  <c r="R131" i="7"/>
  <c r="R130" i="7"/>
  <c r="R172" i="7"/>
  <c r="P194" i="8"/>
  <c r="T221" i="8"/>
  <c r="P259" i="8"/>
  <c r="P258" i="8"/>
  <c r="R142" i="9"/>
  <c r="R137" i="9"/>
  <c r="BK152" i="10"/>
  <c r="BK151" i="10" s="1"/>
  <c r="J151" i="10" s="1"/>
  <c r="J100" i="10" s="1"/>
  <c r="T170" i="10"/>
  <c r="BK144" i="11"/>
  <c r="J144" i="11" s="1"/>
  <c r="J102" i="11" s="1"/>
  <c r="R126" i="12"/>
  <c r="R125" i="12" s="1"/>
  <c r="R178" i="12"/>
  <c r="BK130" i="13"/>
  <c r="J130" i="13" s="1"/>
  <c r="J99" i="13" s="1"/>
  <c r="R179" i="14"/>
  <c r="R179" i="4"/>
  <c r="P144" i="5"/>
  <c r="P164" i="5"/>
  <c r="R173" i="5"/>
  <c r="R137" i="6"/>
  <c r="R167" i="6"/>
  <c r="R166" i="6" s="1"/>
  <c r="R256" i="6"/>
  <c r="R255" i="6"/>
  <c r="T172" i="7"/>
  <c r="T172" i="8"/>
  <c r="BK231" i="8"/>
  <c r="J231" i="8" s="1"/>
  <c r="J105" i="8" s="1"/>
  <c r="BK259" i="8"/>
  <c r="J259" i="8" s="1"/>
  <c r="J109" i="8" s="1"/>
  <c r="BK128" i="9"/>
  <c r="J128" i="9" s="1"/>
  <c r="J99" i="9" s="1"/>
  <c r="P152" i="10"/>
  <c r="T130" i="11"/>
  <c r="T125" i="11" s="1"/>
  <c r="T124" i="11" s="1"/>
  <c r="BK156" i="12"/>
  <c r="J156" i="12"/>
  <c r="J101" i="12"/>
  <c r="R204" i="12"/>
  <c r="R203" i="12" s="1"/>
  <c r="P130" i="13"/>
  <c r="P125" i="13" s="1"/>
  <c r="P124" i="13" s="1"/>
  <c r="AU106" i="1" s="1"/>
  <c r="BK157" i="14"/>
  <c r="BK156" i="14" s="1"/>
  <c r="J156" i="14" s="1"/>
  <c r="J100" i="14" s="1"/>
  <c r="P179" i="14"/>
  <c r="P128" i="3"/>
  <c r="P127" i="3" s="1"/>
  <c r="BK153" i="3"/>
  <c r="J153" i="3"/>
  <c r="J103" i="3" s="1"/>
  <c r="BK179" i="4"/>
  <c r="J179" i="4"/>
  <c r="J102" i="4" s="1"/>
  <c r="BK223" i="4"/>
  <c r="J223" i="4"/>
  <c r="J105" i="4" s="1"/>
  <c r="R253" i="4"/>
  <c r="R144" i="5"/>
  <c r="T164" i="5"/>
  <c r="P173" i="5"/>
  <c r="BK167" i="6"/>
  <c r="J167" i="6" s="1"/>
  <c r="J103" i="6" s="1"/>
  <c r="BK226" i="6"/>
  <c r="J226" i="6" s="1"/>
  <c r="J107" i="6" s="1"/>
  <c r="T144" i="7"/>
  <c r="R172" i="8"/>
  <c r="T231" i="8"/>
  <c r="T189" i="10"/>
  <c r="T188" i="10" s="1"/>
  <c r="BK178" i="12"/>
  <c r="J178" i="12" s="1"/>
  <c r="J102" i="12" s="1"/>
  <c r="R157" i="14"/>
  <c r="R156" i="14" s="1"/>
  <c r="BK206" i="14"/>
  <c r="J206" i="14"/>
  <c r="J105" i="14" s="1"/>
  <c r="BK119" i="2"/>
  <c r="R128" i="3"/>
  <c r="R127" i="3" s="1"/>
  <c r="R131" i="4"/>
  <c r="R130" i="4" s="1"/>
  <c r="T212" i="4"/>
  <c r="P253" i="4"/>
  <c r="R132" i="5"/>
  <c r="R131" i="5" s="1"/>
  <c r="P137" i="6"/>
  <c r="BK191" i="6"/>
  <c r="J191" i="6"/>
  <c r="J104" i="6"/>
  <c r="P220" i="6"/>
  <c r="BK242" i="6"/>
  <c r="J242" i="6"/>
  <c r="J108" i="6" s="1"/>
  <c r="BK154" i="7"/>
  <c r="BK131" i="8"/>
  <c r="J131" i="8" s="1"/>
  <c r="J98" i="8" s="1"/>
  <c r="BK221" i="8"/>
  <c r="J221" i="8" s="1"/>
  <c r="J104" i="8" s="1"/>
  <c r="BK247" i="8"/>
  <c r="J247" i="8" s="1"/>
  <c r="J106" i="8" s="1"/>
  <c r="BK142" i="9"/>
  <c r="J142" i="9" s="1"/>
  <c r="J102" i="9" s="1"/>
  <c r="P128" i="10"/>
  <c r="P127" i="10" s="1"/>
  <c r="P170" i="10"/>
  <c r="R144" i="11"/>
  <c r="R139" i="11" s="1"/>
  <c r="P126" i="12"/>
  <c r="P125" i="12"/>
  <c r="P204" i="12"/>
  <c r="P203" i="12" s="1"/>
  <c r="R130" i="13"/>
  <c r="R125" i="13"/>
  <c r="R124" i="13" s="1"/>
  <c r="T127" i="14"/>
  <c r="T126" i="14"/>
  <c r="T125" i="14" s="1"/>
  <c r="T157" i="14"/>
  <c r="T156" i="14"/>
  <c r="R206" i="14"/>
  <c r="R205" i="14" s="1"/>
  <c r="J89" i="3"/>
  <c r="BE131" i="3"/>
  <c r="BE144" i="3"/>
  <c r="BE157" i="3"/>
  <c r="BE146" i="4"/>
  <c r="BE165" i="4"/>
  <c r="BE242" i="4"/>
  <c r="BE265" i="4"/>
  <c r="BE282" i="4"/>
  <c r="F92" i="5"/>
  <c r="BE158" i="5"/>
  <c r="BK195" i="5"/>
  <c r="J195" i="5"/>
  <c r="J106" i="5" s="1"/>
  <c r="BE168" i="6"/>
  <c r="BE179" i="6"/>
  <c r="BE215" i="6"/>
  <c r="BE240" i="6"/>
  <c r="BE261" i="6"/>
  <c r="BE271" i="6"/>
  <c r="J126" i="7"/>
  <c r="BE145" i="7"/>
  <c r="BE155" i="7"/>
  <c r="E119" i="8"/>
  <c r="BE133" i="8"/>
  <c r="BE211" i="8"/>
  <c r="BE262" i="8"/>
  <c r="J119" i="9"/>
  <c r="F122" i="10"/>
  <c r="BE142" i="10"/>
  <c r="BE149" i="10"/>
  <c r="BE174" i="10"/>
  <c r="BE183" i="10"/>
  <c r="BE190" i="10"/>
  <c r="J91" i="11"/>
  <c r="BE135" i="11"/>
  <c r="BE151" i="11"/>
  <c r="E114" i="12"/>
  <c r="BE161" i="12"/>
  <c r="BE179" i="12"/>
  <c r="BE187" i="12"/>
  <c r="BE190" i="12"/>
  <c r="BE196" i="12"/>
  <c r="BE209" i="12"/>
  <c r="E114" i="13"/>
  <c r="J121" i="13"/>
  <c r="BE145" i="13"/>
  <c r="BK140" i="13"/>
  <c r="BK139" i="13"/>
  <c r="J139" i="13" s="1"/>
  <c r="J100" i="13" s="1"/>
  <c r="BK160" i="13"/>
  <c r="BK159" i="13" s="1"/>
  <c r="J159" i="13" s="1"/>
  <c r="J103" i="13" s="1"/>
  <c r="J92" i="14"/>
  <c r="BE135" i="14"/>
  <c r="BE145" i="14"/>
  <c r="AW108" i="1"/>
  <c r="J90" i="2"/>
  <c r="J91" i="3"/>
  <c r="F123" i="3"/>
  <c r="J89" i="4"/>
  <c r="BE167" i="4"/>
  <c r="BE187" i="4"/>
  <c r="BE226" i="4"/>
  <c r="BE139" i="6"/>
  <c r="BE149" i="6"/>
  <c r="BE177" i="6"/>
  <c r="BE205" i="6"/>
  <c r="BE135" i="7"/>
  <c r="BE173" i="7"/>
  <c r="BE187" i="8"/>
  <c r="BE195" i="8"/>
  <c r="BE202" i="8"/>
  <c r="J92" i="10"/>
  <c r="BE181" i="10"/>
  <c r="E114" i="11"/>
  <c r="F121" i="12"/>
  <c r="BE147" i="12"/>
  <c r="BE193" i="12"/>
  <c r="J91" i="13"/>
  <c r="F121" i="13"/>
  <c r="BE135" i="13"/>
  <c r="BE161" i="13"/>
  <c r="E85" i="14"/>
  <c r="J119" i="14"/>
  <c r="BE207" i="14"/>
  <c r="E85" i="15"/>
  <c r="J89" i="15"/>
  <c r="F91" i="15"/>
  <c r="J91" i="15"/>
  <c r="F92" i="15"/>
  <c r="J92" i="15"/>
  <c r="BE117" i="15"/>
  <c r="BE118" i="15"/>
  <c r="BE119" i="15"/>
  <c r="BE120" i="15"/>
  <c r="BE121" i="15"/>
  <c r="BE122" i="15"/>
  <c r="BE123" i="15"/>
  <c r="BE124" i="15"/>
  <c r="BE125" i="15"/>
  <c r="BE126" i="15"/>
  <c r="BE127" i="15"/>
  <c r="BE128" i="15"/>
  <c r="BE129" i="15"/>
  <c r="BE130" i="15"/>
  <c r="BE131" i="15"/>
  <c r="BE132" i="15"/>
  <c r="BE133" i="15"/>
  <c r="BE134" i="15"/>
  <c r="BE135" i="15"/>
  <c r="BE136" i="15"/>
  <c r="BE137" i="15"/>
  <c r="BE138" i="15"/>
  <c r="BE139" i="15"/>
  <c r="BE140" i="15"/>
  <c r="BE141" i="15"/>
  <c r="BE142" i="15"/>
  <c r="BE143" i="15"/>
  <c r="BE144" i="15"/>
  <c r="BE145" i="15"/>
  <c r="BE146" i="15"/>
  <c r="BE147" i="15"/>
  <c r="BE148" i="15"/>
  <c r="F90" i="2"/>
  <c r="BE120" i="2"/>
  <c r="F91" i="3"/>
  <c r="F91" i="4"/>
  <c r="BE172" i="4"/>
  <c r="BE180" i="4"/>
  <c r="BE209" i="4"/>
  <c r="BE233" i="4"/>
  <c r="F91" i="6"/>
  <c r="BE223" i="6"/>
  <c r="BE233" i="6"/>
  <c r="BE243" i="6"/>
  <c r="BE250" i="6"/>
  <c r="BE171" i="7"/>
  <c r="BK161" i="7"/>
  <c r="J161" i="7"/>
  <c r="J102" i="7" s="1"/>
  <c r="BE147" i="8"/>
  <c r="BE180" i="8"/>
  <c r="BE190" i="8"/>
  <c r="J116" i="9"/>
  <c r="J120" i="10"/>
  <c r="BE158" i="10"/>
  <c r="J89" i="11"/>
  <c r="J121" i="11"/>
  <c r="J89" i="12"/>
  <c r="BE198" i="12"/>
  <c r="BE133" i="13"/>
  <c r="BK126" i="13"/>
  <c r="BK125" i="13" s="1"/>
  <c r="J125" i="13" s="1"/>
  <c r="J97" i="13" s="1"/>
  <c r="BE165" i="14"/>
  <c r="BE167" i="14"/>
  <c r="BE172" i="14"/>
  <c r="BE175" i="14"/>
  <c r="BE180" i="14"/>
  <c r="BE183" i="14"/>
  <c r="J87" i="2"/>
  <c r="BE128" i="2"/>
  <c r="E85" i="3"/>
  <c r="BE135" i="3"/>
  <c r="BK166" i="3"/>
  <c r="J166" i="3" s="1"/>
  <c r="J104" i="3" s="1"/>
  <c r="J92" i="4"/>
  <c r="BE132" i="4"/>
  <c r="BE177" i="4"/>
  <c r="BE194" i="4"/>
  <c r="BE210" i="4"/>
  <c r="BE246" i="4"/>
  <c r="E120" i="5"/>
  <c r="BE135" i="5"/>
  <c r="BE167" i="5"/>
  <c r="BE174" i="5"/>
  <c r="BE186" i="5"/>
  <c r="J125" i="6"/>
  <c r="BE229" i="6"/>
  <c r="BE262" i="6"/>
  <c r="BE264" i="6"/>
  <c r="E85" i="7"/>
  <c r="BE132" i="7"/>
  <c r="BE147" i="7"/>
  <c r="BE169" i="7"/>
  <c r="J91" i="8"/>
  <c r="BE175" i="8"/>
  <c r="BE212" i="8"/>
  <c r="BE227" i="8"/>
  <c r="BE161" i="10"/>
  <c r="BE185" i="10"/>
  <c r="BE127" i="11"/>
  <c r="J120" i="12"/>
  <c r="BE177" i="14"/>
  <c r="BE191" i="14"/>
  <c r="BE197" i="14"/>
  <c r="BE202" i="14"/>
  <c r="BA108" i="1"/>
  <c r="F89" i="2"/>
  <c r="BE125" i="2"/>
  <c r="BE159" i="4"/>
  <c r="BE170" i="4"/>
  <c r="BE244" i="4"/>
  <c r="BE254" i="4"/>
  <c r="BE276" i="4"/>
  <c r="BE133" i="5"/>
  <c r="BE165" i="5"/>
  <c r="BE182" i="5"/>
  <c r="E85" i="6"/>
  <c r="BE189" i="6"/>
  <c r="BE225" i="6"/>
  <c r="BK163" i="6"/>
  <c r="J163" i="6" s="1"/>
  <c r="J101" i="6" s="1"/>
  <c r="F126" i="7"/>
  <c r="BK182" i="7"/>
  <c r="BK181" i="7" s="1"/>
  <c r="J181" i="7" s="1"/>
  <c r="J106" i="7" s="1"/>
  <c r="J123" i="8"/>
  <c r="BE177" i="8"/>
  <c r="BE192" i="8"/>
  <c r="BE208" i="8"/>
  <c r="BE241" i="8"/>
  <c r="E85" i="9"/>
  <c r="BE149" i="9"/>
  <c r="J122" i="10"/>
  <c r="BE171" i="10"/>
  <c r="BK148" i="10"/>
  <c r="J148" i="10"/>
  <c r="J99" i="10" s="1"/>
  <c r="F120" i="11"/>
  <c r="BE127" i="12"/>
  <c r="BE144" i="12"/>
  <c r="BE159" i="12"/>
  <c r="BE171" i="12"/>
  <c r="F91" i="13"/>
  <c r="BE127" i="13"/>
  <c r="J121" i="14"/>
  <c r="BE148" i="14"/>
  <c r="BE154" i="14"/>
  <c r="BE158" i="14"/>
  <c r="BE162" i="14"/>
  <c r="BE188" i="14"/>
  <c r="BB108" i="1"/>
  <c r="BE133" i="3"/>
  <c r="BE162" i="3"/>
  <c r="BE167" i="3"/>
  <c r="E119" i="4"/>
  <c r="F126" i="4"/>
  <c r="BE137" i="4"/>
  <c r="BE200" i="4"/>
  <c r="BE213" i="4"/>
  <c r="J126" i="5"/>
  <c r="BE147" i="5"/>
  <c r="BE136" i="6"/>
  <c r="BE147" i="6"/>
  <c r="BE171" i="6"/>
  <c r="BE209" i="6"/>
  <c r="BE257" i="6"/>
  <c r="J89" i="7"/>
  <c r="BE149" i="7"/>
  <c r="BE188" i="7"/>
  <c r="BK187" i="7"/>
  <c r="BK186" i="7" s="1"/>
  <c r="J186" i="7" s="1"/>
  <c r="J108" i="7" s="1"/>
  <c r="F125" i="8"/>
  <c r="BE161" i="8"/>
  <c r="BE185" i="8"/>
  <c r="BE215" i="8"/>
  <c r="BE225" i="8"/>
  <c r="BE251" i="8"/>
  <c r="F92" i="9"/>
  <c r="BE125" i="9"/>
  <c r="BK138" i="9"/>
  <c r="J138" i="9" s="1"/>
  <c r="J101" i="9" s="1"/>
  <c r="F92" i="10"/>
  <c r="BE156" i="10"/>
  <c r="BE168" i="10"/>
  <c r="BE157" i="11"/>
  <c r="F91" i="12"/>
  <c r="BE139" i="12"/>
  <c r="BE164" i="12"/>
  <c r="BE166" i="12"/>
  <c r="BE174" i="12"/>
  <c r="BC108" i="1"/>
  <c r="J123" i="3"/>
  <c r="BE139" i="3"/>
  <c r="BE140" i="4"/>
  <c r="BE182" i="4"/>
  <c r="BE192" i="4"/>
  <c r="BE199" i="4"/>
  <c r="BE203" i="4"/>
  <c r="J91" i="6"/>
  <c r="BE134" i="6"/>
  <c r="BE160" i="6"/>
  <c r="BE164" i="6"/>
  <c r="BE198" i="6"/>
  <c r="BE203" i="6"/>
  <c r="BE231" i="6"/>
  <c r="F92" i="8"/>
  <c r="BE132" i="8"/>
  <c r="BE197" i="8"/>
  <c r="BE207" i="8"/>
  <c r="BE229" i="8"/>
  <c r="BK168" i="8"/>
  <c r="J168" i="8" s="1"/>
  <c r="J99" i="8" s="1"/>
  <c r="F118" i="9"/>
  <c r="BE133" i="9"/>
  <c r="BE139" i="9"/>
  <c r="BE133" i="10"/>
  <c r="BE166" i="10"/>
  <c r="F121" i="11"/>
  <c r="BE133" i="11"/>
  <c r="BE162" i="11"/>
  <c r="BK126" i="11"/>
  <c r="J126" i="11"/>
  <c r="J98" i="11" s="1"/>
  <c r="BE157" i="12"/>
  <c r="BE169" i="12"/>
  <c r="BE205" i="12"/>
  <c r="BK152" i="12"/>
  <c r="J152" i="12"/>
  <c r="J99" i="12" s="1"/>
  <c r="BE141" i="13"/>
  <c r="F121" i="14"/>
  <c r="BE170" i="14"/>
  <c r="BE194" i="14"/>
  <c r="BE199" i="14"/>
  <c r="BE211" i="14"/>
  <c r="BD108" i="1"/>
  <c r="J89" i="2"/>
  <c r="BE148" i="3"/>
  <c r="BK147" i="3"/>
  <c r="J147" i="3"/>
  <c r="J101" i="3" s="1"/>
  <c r="BK170" i="3"/>
  <c r="J170" i="3"/>
  <c r="J106" i="3" s="1"/>
  <c r="BE184" i="4"/>
  <c r="BE215" i="4"/>
  <c r="BE224" i="4"/>
  <c r="BE236" i="4"/>
  <c r="BE269" i="4"/>
  <c r="BE275" i="4"/>
  <c r="BK220" i="4"/>
  <c r="J220" i="4"/>
  <c r="J104" i="4" s="1"/>
  <c r="F91" i="5"/>
  <c r="BE196" i="5"/>
  <c r="BE200" i="5"/>
  <c r="F128" i="6"/>
  <c r="BE145" i="6"/>
  <c r="BE170" i="6"/>
  <c r="BE187" i="6"/>
  <c r="BE219" i="6"/>
  <c r="BE237" i="6"/>
  <c r="BE252" i="6"/>
  <c r="J125" i="7"/>
  <c r="BE173" i="8"/>
  <c r="BE182" i="8"/>
  <c r="BE222" i="8"/>
  <c r="BE237" i="8"/>
  <c r="BE255" i="8"/>
  <c r="J91" i="9"/>
  <c r="BE131" i="9"/>
  <c r="BE152" i="9"/>
  <c r="BE172" i="10"/>
  <c r="BE141" i="11"/>
  <c r="BE148" i="11"/>
  <c r="J92" i="12"/>
  <c r="J125" i="4"/>
  <c r="BE150" i="4"/>
  <c r="BK149" i="4"/>
  <c r="J149" i="4" s="1"/>
  <c r="J99" i="4" s="1"/>
  <c r="J89" i="5"/>
  <c r="J127" i="5"/>
  <c r="BE145" i="5"/>
  <c r="BE155" i="6"/>
  <c r="BE182" i="6"/>
  <c r="BE235" i="6"/>
  <c r="BE138" i="7"/>
  <c r="BE151" i="7"/>
  <c r="BE162" i="7"/>
  <c r="BE166" i="7"/>
  <c r="BE140" i="8"/>
  <c r="BE235" i="8"/>
  <c r="BE245" i="8"/>
  <c r="BE129" i="9"/>
  <c r="BE143" i="9"/>
  <c r="BK124" i="9"/>
  <c r="J124" i="9" s="1"/>
  <c r="J98" i="9" s="1"/>
  <c r="BE145" i="10"/>
  <c r="BE192" i="10"/>
  <c r="BE201" i="12"/>
  <c r="J118" i="13"/>
  <c r="BE148" i="13"/>
  <c r="BE156" i="13"/>
  <c r="F92" i="14"/>
  <c r="BE140" i="14"/>
  <c r="BD107" i="1"/>
  <c r="BK153" i="14"/>
  <c r="J153" i="14" s="1"/>
  <c r="J99" i="14" s="1"/>
  <c r="BE151" i="3"/>
  <c r="BE164" i="3"/>
  <c r="BE154" i="4"/>
  <c r="BE175" i="4"/>
  <c r="BE230" i="4"/>
  <c r="BE251" i="4"/>
  <c r="BE155" i="5"/>
  <c r="BK199" i="5"/>
  <c r="J199" i="5"/>
  <c r="J108" i="5"/>
  <c r="J128" i="6"/>
  <c r="BE138" i="6"/>
  <c r="BE158" i="6"/>
  <c r="BE200" i="6"/>
  <c r="BE214" i="6"/>
  <c r="BE248" i="6"/>
  <c r="BE259" i="6"/>
  <c r="BE263" i="6"/>
  <c r="BE269" i="6"/>
  <c r="F91" i="7"/>
  <c r="BE175" i="7"/>
  <c r="BE183" i="7"/>
  <c r="BK165" i="7"/>
  <c r="J165" i="7" s="1"/>
  <c r="J103" i="7" s="1"/>
  <c r="J92" i="8"/>
  <c r="BE216" i="8"/>
  <c r="BE239" i="8"/>
  <c r="E85" i="10"/>
  <c r="BE153" i="10"/>
  <c r="BE179" i="10"/>
  <c r="BE145" i="11"/>
  <c r="BE129" i="12"/>
  <c r="BE176" i="12"/>
  <c r="BE137" i="13"/>
  <c r="BE152" i="13"/>
  <c r="BE128" i="14"/>
  <c r="BE160" i="14"/>
  <c r="BE129" i="3"/>
  <c r="BE154" i="3"/>
  <c r="BE171" i="3"/>
  <c r="BE204" i="4"/>
  <c r="BE221" i="4"/>
  <c r="BE228" i="4"/>
  <c r="BE238" i="4"/>
  <c r="BE138" i="5"/>
  <c r="BE151" i="5"/>
  <c r="BE176" i="5"/>
  <c r="BE184" i="5"/>
  <c r="BE193" i="5"/>
  <c r="BE161" i="6"/>
  <c r="BE192" i="6"/>
  <c r="BE208" i="6"/>
  <c r="BE218" i="6"/>
  <c r="BE227" i="6"/>
  <c r="BE260" i="6"/>
  <c r="BE169" i="8"/>
  <c r="BE204" i="8"/>
  <c r="BE232" i="8"/>
  <c r="BE248" i="8"/>
  <c r="BE129" i="10"/>
  <c r="BE139" i="10"/>
  <c r="BE154" i="11"/>
  <c r="BK140" i="11"/>
  <c r="J140" i="11" s="1"/>
  <c r="J101" i="11" s="1"/>
  <c r="BK161" i="11"/>
  <c r="J161" i="11" s="1"/>
  <c r="J104" i="11" s="1"/>
  <c r="BE153" i="12"/>
  <c r="BE182" i="12"/>
  <c r="BE130" i="14"/>
  <c r="BK127" i="2"/>
  <c r="J127" i="2" s="1"/>
  <c r="J98" i="2" s="1"/>
  <c r="BK150" i="3"/>
  <c r="J150" i="3" s="1"/>
  <c r="J102" i="3" s="1"/>
  <c r="BE143" i="4"/>
  <c r="BE157" i="4"/>
  <c r="BE189" i="4"/>
  <c r="BE267" i="4"/>
  <c r="BE273" i="4"/>
  <c r="BE284" i="4"/>
  <c r="BE285" i="4"/>
  <c r="BE149" i="5"/>
  <c r="BE171" i="5"/>
  <c r="BE204" i="5"/>
  <c r="BK170" i="5"/>
  <c r="J170" i="5" s="1"/>
  <c r="J103" i="5" s="1"/>
  <c r="BK203" i="5"/>
  <c r="BK202" i="5"/>
  <c r="J202" i="5"/>
  <c r="J109" i="5" s="1"/>
  <c r="BE184" i="6"/>
  <c r="BE221" i="6"/>
  <c r="BE273" i="6"/>
  <c r="BE158" i="7"/>
  <c r="BE154" i="8"/>
  <c r="BE199" i="8"/>
  <c r="BE253" i="8"/>
  <c r="BE260" i="8"/>
  <c r="BE263" i="8"/>
  <c r="BE265" i="8"/>
  <c r="BE135" i="9"/>
  <c r="BE146" i="9"/>
  <c r="BE136" i="10"/>
  <c r="BE163" i="10"/>
  <c r="BE177" i="10"/>
  <c r="BE194" i="10"/>
  <c r="BE131" i="11"/>
  <c r="BE137" i="11"/>
  <c r="BE134" i="12"/>
  <c r="BE131" i="13"/>
  <c r="F35" i="8"/>
  <c r="BB101" i="1"/>
  <c r="F35" i="14"/>
  <c r="BB107" i="1" s="1"/>
  <c r="F34" i="11"/>
  <c r="BA104" i="1"/>
  <c r="J34" i="7"/>
  <c r="AW100" i="1" s="1"/>
  <c r="F37" i="4"/>
  <c r="BD97" i="1" s="1"/>
  <c r="F37" i="11"/>
  <c r="BD104" i="1"/>
  <c r="F37" i="3"/>
  <c r="BD96" i="1" s="1"/>
  <c r="F37" i="5"/>
  <c r="BD98" i="1" s="1"/>
  <c r="F35" i="6"/>
  <c r="BB99" i="1"/>
  <c r="F36" i="7"/>
  <c r="BC100" i="1" s="1"/>
  <c r="J34" i="8"/>
  <c r="AW101" i="1" s="1"/>
  <c r="F35" i="9"/>
  <c r="BB102" i="1" s="1"/>
  <c r="F35" i="11"/>
  <c r="BB104" i="1" s="1"/>
  <c r="F36" i="12"/>
  <c r="BC105" i="1" s="1"/>
  <c r="J34" i="14"/>
  <c r="AW107" i="1" s="1"/>
  <c r="F35" i="4"/>
  <c r="BB97" i="1" s="1"/>
  <c r="F35" i="5"/>
  <c r="BB98" i="1" s="1"/>
  <c r="F37" i="6"/>
  <c r="BD99" i="1" s="1"/>
  <c r="F36" i="10"/>
  <c r="BC103" i="1" s="1"/>
  <c r="F35" i="12"/>
  <c r="BB105" i="1" s="1"/>
  <c r="J34" i="13"/>
  <c r="AW106" i="1" s="1"/>
  <c r="J34" i="4"/>
  <c r="AW97" i="1" s="1"/>
  <c r="F37" i="12"/>
  <c r="BD105" i="1" s="1"/>
  <c r="F32" i="2"/>
  <c r="BA95" i="1" s="1"/>
  <c r="F34" i="14"/>
  <c r="BA107" i="1" s="1"/>
  <c r="F35" i="13"/>
  <c r="BB106" i="1" s="1"/>
  <c r="F35" i="10"/>
  <c r="BB103" i="1" s="1"/>
  <c r="F37" i="10"/>
  <c r="BD103" i="1" s="1"/>
  <c r="F34" i="4"/>
  <c r="BA97" i="1" s="1"/>
  <c r="J34" i="3"/>
  <c r="AW96" i="1" s="1"/>
  <c r="F34" i="5"/>
  <c r="BA98" i="1" s="1"/>
  <c r="J34" i="10"/>
  <c r="AW103" i="1" s="1"/>
  <c r="F36" i="8"/>
  <c r="BC101" i="1" s="1"/>
  <c r="J34" i="5"/>
  <c r="AW98" i="1" s="1"/>
  <c r="J34" i="11"/>
  <c r="AW104" i="1" s="1"/>
  <c r="J34" i="9"/>
  <c r="AW102" i="1" s="1"/>
  <c r="F36" i="11"/>
  <c r="BC104" i="1" s="1"/>
  <c r="F36" i="4"/>
  <c r="BC97" i="1" s="1"/>
  <c r="F36" i="6"/>
  <c r="BC99" i="1" s="1"/>
  <c r="F36" i="9"/>
  <c r="BC102" i="1" s="1"/>
  <c r="J34" i="12"/>
  <c r="AW105" i="1" s="1"/>
  <c r="F36" i="5"/>
  <c r="BC98" i="1" s="1"/>
  <c r="F36" i="3"/>
  <c r="BC96" i="1" s="1"/>
  <c r="F35" i="7"/>
  <c r="BB100" i="1" s="1"/>
  <c r="F34" i="12"/>
  <c r="BA105" i="1" s="1"/>
  <c r="F37" i="8"/>
  <c r="BD101" i="1" s="1"/>
  <c r="F34" i="7"/>
  <c r="BA100" i="1" s="1"/>
  <c r="F36" i="14"/>
  <c r="BC107" i="1" s="1"/>
  <c r="F35" i="3"/>
  <c r="BB96" i="1" s="1"/>
  <c r="F34" i="6"/>
  <c r="BA99" i="1" s="1"/>
  <c r="F37" i="13"/>
  <c r="BD106" i="1" s="1"/>
  <c r="F34" i="8"/>
  <c r="BA101" i="1" s="1"/>
  <c r="J34" i="6"/>
  <c r="AW99" i="1" s="1"/>
  <c r="F37" i="9"/>
  <c r="BD102" i="1" s="1"/>
  <c r="F36" i="13"/>
  <c r="BC106" i="1" s="1"/>
  <c r="F34" i="13"/>
  <c r="BA106" i="1" s="1"/>
  <c r="F34" i="3"/>
  <c r="BA96" i="1" s="1"/>
  <c r="F34" i="10"/>
  <c r="BA103" i="1" s="1"/>
  <c r="F34" i="9"/>
  <c r="BA102" i="1" s="1"/>
  <c r="F37" i="7"/>
  <c r="BD100" i="1" s="1"/>
  <c r="P124" i="12" l="1"/>
  <c r="AU105" i="1" s="1"/>
  <c r="R126" i="3"/>
  <c r="R124" i="11"/>
  <c r="R122" i="9"/>
  <c r="T124" i="13"/>
  <c r="T171" i="8"/>
  <c r="T129" i="8" s="1"/>
  <c r="BK130" i="4"/>
  <c r="P131" i="5"/>
  <c r="R125" i="14"/>
  <c r="BK130" i="7"/>
  <c r="J130" i="7"/>
  <c r="J97" i="7"/>
  <c r="T152" i="4"/>
  <c r="T129" i="4" s="1"/>
  <c r="R129" i="8"/>
  <c r="T151" i="10"/>
  <c r="T153" i="7"/>
  <c r="BK118" i="2"/>
  <c r="J118" i="2"/>
  <c r="J96" i="2" s="1"/>
  <c r="P153" i="5"/>
  <c r="R151" i="10"/>
  <c r="R126" i="10"/>
  <c r="BK153" i="7"/>
  <c r="J153" i="7"/>
  <c r="J100" i="7" s="1"/>
  <c r="T130" i="7"/>
  <c r="T129" i="7" s="1"/>
  <c r="P130" i="7"/>
  <c r="T132" i="6"/>
  <c r="BK125" i="12"/>
  <c r="J125" i="12"/>
  <c r="J97" i="12" s="1"/>
  <c r="P152" i="4"/>
  <c r="BK127" i="10"/>
  <c r="J127" i="10"/>
  <c r="J97" i="10" s="1"/>
  <c r="R152" i="4"/>
  <c r="R129" i="4" s="1"/>
  <c r="R155" i="12"/>
  <c r="R124" i="12"/>
  <c r="P171" i="8"/>
  <c r="P151" i="10"/>
  <c r="P126" i="10"/>
  <c r="AU103" i="1" s="1"/>
  <c r="R153" i="7"/>
  <c r="R129" i="7"/>
  <c r="P166" i="6"/>
  <c r="P131" i="6" s="1"/>
  <c r="AU99" i="1" s="1"/>
  <c r="R153" i="5"/>
  <c r="R130" i="5"/>
  <c r="BK153" i="5"/>
  <c r="J153" i="5"/>
  <c r="J100" i="5"/>
  <c r="P132" i="6"/>
  <c r="BK126" i="14"/>
  <c r="T126" i="10"/>
  <c r="P129" i="8"/>
  <c r="AU101" i="1" s="1"/>
  <c r="T166" i="6"/>
  <c r="P156" i="14"/>
  <c r="P125" i="14"/>
  <c r="AU107" i="1"/>
  <c r="T155" i="12"/>
  <c r="T124" i="12" s="1"/>
  <c r="P153" i="7"/>
  <c r="T153" i="5"/>
  <c r="T130" i="5"/>
  <c r="R132" i="6"/>
  <c r="R131" i="6"/>
  <c r="P129" i="4"/>
  <c r="AU97" i="1"/>
  <c r="P137" i="3"/>
  <c r="P126" i="3"/>
  <c r="AU96" i="1"/>
  <c r="J119" i="2"/>
  <c r="J97" i="2" s="1"/>
  <c r="BK169" i="3"/>
  <c r="J169" i="3" s="1"/>
  <c r="J105" i="3" s="1"/>
  <c r="J131" i="4"/>
  <c r="J98" i="4"/>
  <c r="BK131" i="5"/>
  <c r="J131" i="5"/>
  <c r="J97" i="5" s="1"/>
  <c r="J182" i="7"/>
  <c r="J107" i="7"/>
  <c r="J203" i="5"/>
  <c r="J110" i="5" s="1"/>
  <c r="BK166" i="6"/>
  <c r="J166" i="6" s="1"/>
  <c r="J102" i="6" s="1"/>
  <c r="J187" i="7"/>
  <c r="J109" i="7"/>
  <c r="BK137" i="9"/>
  <c r="J137" i="9"/>
  <c r="J100" i="9" s="1"/>
  <c r="BK198" i="5"/>
  <c r="J198" i="5"/>
  <c r="J107" i="5"/>
  <c r="BK160" i="11"/>
  <c r="J160" i="11"/>
  <c r="J103" i="11" s="1"/>
  <c r="J126" i="12"/>
  <c r="J98" i="12"/>
  <c r="BK127" i="3"/>
  <c r="J127" i="3" s="1"/>
  <c r="J97" i="3" s="1"/>
  <c r="J131" i="7"/>
  <c r="J98" i="7"/>
  <c r="BK139" i="11"/>
  <c r="BK124" i="11" s="1"/>
  <c r="J124" i="11" s="1"/>
  <c r="J30" i="11" s="1"/>
  <c r="AG104" i="1" s="1"/>
  <c r="AN104" i="1" s="1"/>
  <c r="J139" i="11"/>
  <c r="J100" i="11" s="1"/>
  <c r="J256" i="6"/>
  <c r="J111" i="6" s="1"/>
  <c r="BK258" i="8"/>
  <c r="J258" i="8"/>
  <c r="J108" i="8"/>
  <c r="BK123" i="9"/>
  <c r="J123" i="9"/>
  <c r="J97" i="9" s="1"/>
  <c r="BK124" i="13"/>
  <c r="J124" i="13"/>
  <c r="J140" i="13"/>
  <c r="J101" i="13" s="1"/>
  <c r="BK271" i="4"/>
  <c r="J271" i="4" s="1"/>
  <c r="J108" i="4" s="1"/>
  <c r="J154" i="5"/>
  <c r="J101" i="5"/>
  <c r="BK125" i="11"/>
  <c r="BK205" i="14"/>
  <c r="J205" i="14"/>
  <c r="J104" i="14"/>
  <c r="J128" i="10"/>
  <c r="J98" i="10"/>
  <c r="BK155" i="12"/>
  <c r="J155" i="12"/>
  <c r="J100" i="12"/>
  <c r="J157" i="14"/>
  <c r="J101" i="14" s="1"/>
  <c r="BK132" i="6"/>
  <c r="BK131" i="6" s="1"/>
  <c r="J131" i="6" s="1"/>
  <c r="J30" i="6" s="1"/>
  <c r="AG99" i="1" s="1"/>
  <c r="AN99" i="1" s="1"/>
  <c r="J154" i="7"/>
  <c r="J101" i="7"/>
  <c r="J126" i="13"/>
  <c r="J98" i="13"/>
  <c r="J160" i="13"/>
  <c r="J104" i="13"/>
  <c r="BK152" i="4"/>
  <c r="J152" i="4"/>
  <c r="J100" i="4" s="1"/>
  <c r="BK130" i="8"/>
  <c r="J130" i="8" s="1"/>
  <c r="J97" i="8" s="1"/>
  <c r="BK188" i="10"/>
  <c r="J188" i="10"/>
  <c r="J105" i="10" s="1"/>
  <c r="J204" i="12"/>
  <c r="J104" i="12" s="1"/>
  <c r="J127" i="14"/>
  <c r="J98" i="14"/>
  <c r="BK137" i="3"/>
  <c r="J137" i="3" s="1"/>
  <c r="J99" i="3" s="1"/>
  <c r="J152" i="10"/>
  <c r="J101" i="10"/>
  <c r="BK171" i="8"/>
  <c r="J171" i="8"/>
  <c r="J100" i="8" s="1"/>
  <c r="J33" i="12"/>
  <c r="AV105" i="1" s="1"/>
  <c r="AT105" i="1" s="1"/>
  <c r="J33" i="11"/>
  <c r="AV104" i="1"/>
  <c r="AT104" i="1" s="1"/>
  <c r="J33" i="3"/>
  <c r="AV96" i="1"/>
  <c r="AT96" i="1" s="1"/>
  <c r="F33" i="10"/>
  <c r="AZ103" i="1" s="1"/>
  <c r="F33" i="13"/>
  <c r="AZ106" i="1"/>
  <c r="J30" i="13"/>
  <c r="AG106" i="1" s="1"/>
  <c r="F33" i="6"/>
  <c r="AZ99" i="1" s="1"/>
  <c r="J33" i="9"/>
  <c r="AV102" i="1"/>
  <c r="AT102" i="1"/>
  <c r="J33" i="4"/>
  <c r="AV97" i="1"/>
  <c r="AT97" i="1" s="1"/>
  <c r="F33" i="4"/>
  <c r="AZ97" i="1"/>
  <c r="F33" i="8"/>
  <c r="AZ101" i="1" s="1"/>
  <c r="BC94" i="1"/>
  <c r="W32" i="1" s="1"/>
  <c r="J33" i="6"/>
  <c r="AV99" i="1"/>
  <c r="AT99" i="1"/>
  <c r="F33" i="9"/>
  <c r="AZ102" i="1"/>
  <c r="J33" i="7"/>
  <c r="AV100" i="1"/>
  <c r="AT100" i="1"/>
  <c r="J33" i="10"/>
  <c r="AV103" i="1" s="1"/>
  <c r="AT103" i="1" s="1"/>
  <c r="J30" i="15"/>
  <c r="AG108" i="1"/>
  <c r="BD94" i="1"/>
  <c r="W33" i="1"/>
  <c r="BA94" i="1"/>
  <c r="AW94" i="1"/>
  <c r="AK30" i="1" s="1"/>
  <c r="BB94" i="1"/>
  <c r="W31" i="1"/>
  <c r="F33" i="5"/>
  <c r="AZ98" i="1" s="1"/>
  <c r="F33" i="7"/>
  <c r="AZ100" i="1" s="1"/>
  <c r="J33" i="15"/>
  <c r="AV108" i="1"/>
  <c r="AT108" i="1"/>
  <c r="F33" i="12"/>
  <c r="AZ105" i="1"/>
  <c r="F31" i="2"/>
  <c r="AZ95" i="1"/>
  <c r="J33" i="5"/>
  <c r="AV98" i="1"/>
  <c r="AT98" i="1" s="1"/>
  <c r="J33" i="14"/>
  <c r="AV107" i="1" s="1"/>
  <c r="AT107" i="1" s="1"/>
  <c r="F33" i="11"/>
  <c r="AZ104" i="1"/>
  <c r="F33" i="15"/>
  <c r="AZ108" i="1"/>
  <c r="J31" i="2"/>
  <c r="AV95" i="1" s="1"/>
  <c r="AT95" i="1" s="1"/>
  <c r="F33" i="3"/>
  <c r="AZ96" i="1"/>
  <c r="J33" i="8"/>
  <c r="AV101" i="1"/>
  <c r="AT101" i="1" s="1"/>
  <c r="F33" i="14"/>
  <c r="AZ107" i="1" s="1"/>
  <c r="J33" i="13"/>
  <c r="AV106" i="1"/>
  <c r="AT106" i="1"/>
  <c r="BK125" i="14" l="1"/>
  <c r="J125" i="14"/>
  <c r="J96" i="14" s="1"/>
  <c r="P129" i="7"/>
  <c r="AU100" i="1"/>
  <c r="T131" i="6"/>
  <c r="P130" i="5"/>
  <c r="AU98" i="1"/>
  <c r="BK129" i="4"/>
  <c r="J129" i="4"/>
  <c r="J96" i="4"/>
  <c r="J39" i="6"/>
  <c r="J39" i="15"/>
  <c r="J39" i="11"/>
  <c r="J39" i="13"/>
  <c r="BK116" i="2"/>
  <c r="J116" i="2"/>
  <c r="J28" i="2" s="1"/>
  <c r="AG95" i="1" s="1"/>
  <c r="AN95" i="1" s="1"/>
  <c r="BK126" i="3"/>
  <c r="J126" i="3" s="1"/>
  <c r="J30" i="3" s="1"/>
  <c r="AG96" i="1" s="1"/>
  <c r="AN96" i="1" s="1"/>
  <c r="J96" i="11"/>
  <c r="J96" i="6"/>
  <c r="J132" i="6"/>
  <c r="J97" i="6"/>
  <c r="BK126" i="10"/>
  <c r="J126" i="10" s="1"/>
  <c r="J30" i="10" s="1"/>
  <c r="AG103" i="1" s="1"/>
  <c r="AN103" i="1" s="1"/>
  <c r="J96" i="13"/>
  <c r="BK122" i="9"/>
  <c r="J122" i="9"/>
  <c r="J96" i="9"/>
  <c r="J125" i="11"/>
  <c r="J97" i="11" s="1"/>
  <c r="BK129" i="7"/>
  <c r="J129" i="7" s="1"/>
  <c r="J30" i="7" s="1"/>
  <c r="AG100" i="1" s="1"/>
  <c r="AN100" i="1" s="1"/>
  <c r="J126" i="14"/>
  <c r="J97" i="14"/>
  <c r="BK130" i="5"/>
  <c r="J130" i="5" s="1"/>
  <c r="J96" i="5" s="1"/>
  <c r="BK124" i="12"/>
  <c r="J124" i="12"/>
  <c r="J96" i="12"/>
  <c r="J130" i="4"/>
  <c r="J97" i="4" s="1"/>
  <c r="BK129" i="8"/>
  <c r="J129" i="8" s="1"/>
  <c r="J96" i="8" s="1"/>
  <c r="AN106" i="1"/>
  <c r="AN108" i="1"/>
  <c r="AZ94" i="1"/>
  <c r="AV94" i="1"/>
  <c r="AK29" i="1"/>
  <c r="AX94" i="1"/>
  <c r="AY94" i="1"/>
  <c r="W30" i="1"/>
  <c r="J96" i="7" l="1"/>
  <c r="J39" i="7"/>
  <c r="J94" i="2"/>
  <c r="J96" i="10"/>
  <c r="J37" i="2"/>
  <c r="J39" i="10"/>
  <c r="J96" i="3"/>
  <c r="J39" i="3"/>
  <c r="AT94" i="1"/>
  <c r="J30" i="5"/>
  <c r="AG98" i="1"/>
  <c r="AN98" i="1"/>
  <c r="J30" i="9"/>
  <c r="AG102" i="1"/>
  <c r="AN102" i="1" s="1"/>
  <c r="J30" i="14"/>
  <c r="AG107" i="1"/>
  <c r="AN107" i="1"/>
  <c r="J30" i="12"/>
  <c r="AG105" i="1"/>
  <c r="AN105" i="1" s="1"/>
  <c r="AU94" i="1"/>
  <c r="J30" i="4"/>
  <c r="AG97" i="1"/>
  <c r="AN97" i="1" s="1"/>
  <c r="W29" i="1"/>
  <c r="J30" i="8"/>
  <c r="AG101" i="1"/>
  <c r="AN101" i="1"/>
  <c r="J39" i="9" l="1"/>
  <c r="J39" i="12"/>
  <c r="J39" i="4"/>
  <c r="J39" i="5"/>
  <c r="J39" i="8"/>
  <c r="J39" i="14"/>
  <c r="AG94" i="1"/>
  <c r="AN94" i="1"/>
  <c r="AK26" i="1" l="1"/>
  <c r="AK35" i="1" s="1"/>
</calcChain>
</file>

<file path=xl/sharedStrings.xml><?xml version="1.0" encoding="utf-8"?>
<sst xmlns="http://schemas.openxmlformats.org/spreadsheetml/2006/main" count="11683" uniqueCount="919">
  <si>
    <t>Export Komplet</t>
  </si>
  <si>
    <t/>
  </si>
  <si>
    <t>2.0</t>
  </si>
  <si>
    <t>False</t>
  </si>
  <si>
    <t>{8bd30498-3fde-454a-940e-19edd2d69073}</t>
  </si>
  <si>
    <t>&gt;&gt;  skryté sloupce  &lt;&lt;</t>
  </si>
  <si>
    <t>0,01</t>
  </si>
  <si>
    <t>21</t>
  </si>
  <si>
    <t>12</t>
  </si>
  <si>
    <t>REKAPITULACE STAVBY</t>
  </si>
  <si>
    <t>v ---  níže se nacházejí doplnkové a pomocné údaje k sestavám  --- v</t>
  </si>
  <si>
    <t>Návod na vyplnění</t>
  </si>
  <si>
    <t>0,001</t>
  </si>
  <si>
    <t>Kód:</t>
  </si>
  <si>
    <t>21/2025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</si>
  <si>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</si>
  <si>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</si>
  <si>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střech objektu MSH</t>
  </si>
  <si>
    <t>KSO:</t>
  </si>
  <si>
    <t>CC-CZ:</t>
  </si>
  <si>
    <t>Místo:</t>
  </si>
  <si>
    <t>Louny</t>
  </si>
  <si>
    <t>Datum:</t>
  </si>
  <si>
    <t>31. 1. 2025</t>
  </si>
  <si>
    <t>Zadavatel:</t>
  </si>
  <si>
    <t>IČ:</t>
  </si>
  <si>
    <t xml:space="preserve"> </t>
  </si>
  <si>
    <t>DIČ:</t>
  </si>
  <si>
    <t>Uchazeč:</t>
  </si>
  <si>
    <t>Vyplň údaj</t>
  </si>
  <si>
    <t>Projektant:</t>
  </si>
  <si>
    <t>True</t>
  </si>
  <si>
    <t>Zpracovatel:</t>
  </si>
  <si>
    <t>Poznámka:</t>
  </si>
  <si>
    <t xml:space="preserve">Rozpočet je zpracován z dokumentace pro povolení stavby._x000D_
_x000D_
Všechny položky ve výkazu jsou, pokud není v popisu řečeno jinak, stanoveny jako čisté! Rezervu na prostřih a spojovací materiál, prořez, provozní odpad apod. je dodavatel povinen kalkulovat do jednotlivých položkových cen v rozsahu dle vlastních technologických předpisů a realizačních zvyklostí." a dále "Soupis prací a výkaz výměr nenahrazují projektovou dokumentaci a nejsou dle zákona její součástí. Dodavatel je povinen reflektovat, dodržet a realizovat veškerá ustanovení, specifikace a standardy stanovené v dokumentaci pro provedení stavby_x000D_
 _x000D_
_x000D_
a) veškeré položky na přípomoce,  dopravu, montáž, zpevněné montážní plochy, atd...  zahrnout do jednotlivých jednotkových cen. :_x000D_
_x000D_
 _x000D_
_x000D_
b) součásti prací jsou veškeré zkoušky, potřebná měření, inspekce, uvedení zařízení do provozu, zaškolení obsluhy, provozní řády, manuály a revize v českém jazyce. Za komplexní vyzkoušení se považuje bezporuchový provoz po dobu minimálně 96 hod. :_x000D_
_x000D_
 _x000D_
_x000D_
c) součástí dodávky je zpracování veškeré dílenské dokumentace a dokumentace skutečného provedení :_x000D_
_x000D_
 _x000D_
_x000D_
d) součástí dodávky je kompletní dokladová část díla nutná k získání kolaudačního souhlasu stavby :_x000D_
_x000D_
 _x000D_
_x000D_
e) v rozsahu prací zhotovitele jsou rovněž jakékoliv prvky, zařízení, práce a pomocné materiály, neuvedené v tomto soupisu výkonů, které jsou ale nezbytně nutné k dodání, instalaci , dokončení a provozování díla, včetně ztratného a prořezů :_x000D_
_x000D_
 _x000D_
_x000D_
f) součástí dodávky jsou veškerá geodetická měření jako například vytyčení konstrukcí, kontrolní měření, zaměření skutečného stavu apod. :_x000D_
_x000D_
 _x000D_
_x000D_
g) součástí dodávky jsou i náklady na případná  opatření související s ochranou stávajících sítí, komunikací či staveb :_x000D_
_x000D_
 _x000D_
_x000D_
h) součástí jednotkových cen jsou i vícenáklady související s výstavbou v zimním období, průběžný úklid staveniště a přilehlých komunikací, likvidaci odpadů, dočasná dopravní omezení atd. :_x000D_
_x000D_
 _x000D_
_x000D_
k)pokud se v dokumentaci vyskytují obchodní názvy, jedná se pouze o vymezení minimálních požadovaných standardů výrobku, technologie či materiálu a zadavatel připouští použití i jiného, kvalitativně či technologicky obdobného řešení, které splňuje minimální parametry uvedené ve specifikaci projektové dokumentace :_x000D_
_x000D_
 _x000D_
_x000D_
Nedílnou součástí výkazu výměr (slepého rozpočtu ) je projektová dokumentace !! :_x000D_
_x000D_
 _x000D_
_x000D_
Zpracovatel nabídky je povinen prověřit specifikace a výměry uvedené ve výkazu výměr. :_x000D_
_x000D_
 _x000D_
_x000D_
V případě zjištěných : rozdílů má na tyto rozdíly upozornit ve lhůtě pro podání nabídek prostřednictvím žádosti o dodatečné informace k zadávacím podmínkám. Uchazeč vyplní všechny položky soupisu prací._x000D_
_x000D_
"""Soupis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(uchazeč o zakázku) je povinen zkontrolovat rozpočet a doplnit chybějící položky. V opačném případě je zhotovitel povinen upozornit zadavatele na případné nedostatky. _x000D_
Případné pozdější odchylky rozpočtu od skutečnosti musí být řešeny dle smlouvy o díly (cena díla pevná x cena díla dle jednotkových cen). Ceny v nabídce musí vycházet nejen z předloženého soupisu výkonů, ale i ze znalosti celého projektu. Prostudování kompletní dokumentace je nutnou podmínkou předložení nabídky. Podáním cenové nabídky zhotovitel potvrzuje,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stanoví cenu pevnou, bez možných víceprací nebo méněprací, nebo jestli bude účtováno dle skutečnosti, ale s jednotkovým cenami doplněnými v rozpočtu. 	_x000D_
	POZN :					_x000D_
-	tento výkaz výměr je pouze orientační, směrodatná a nadřazená je výkresová dokumentace včetně technické zprávy.					_x000D_
-	TENTO PROJEKT NENAHRAZUJE DÍLENSKOU / VÝROBNÍ DOKUMENTACI ZHOTOVITELE. A neslouží k objednání materiálu.	_x000D_
Objednatel rozpočtu bere na vědomí, že na překontrolování rozpočtu má 14 od zaslání rozpočtu. Po uplynutí této doby se bere rozpočet jako předaný._x000D_
"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</si>
  <si>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</si>
  <si>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</si>
  <si>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</si>
  <si>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</si>
  <si>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</si>
  <si>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</si>
  <si>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</si>
  <si>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</si>
  <si>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</si>
  <si>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</si>
  <si>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</si>
  <si>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</si>
  <si>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</si>
  <si>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</si>
  <si>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</si>
  <si>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</si>
  <si>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</si>
  <si>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</si>
  <si>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</si>
  <si>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</si>
  <si>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</si>
  <si>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</si>
  <si>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</si>
  <si>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</si>
  <si>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</si>
  <si>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</si>
  <si>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</si>
  <si>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</si>
  <si>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</si>
  <si>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</si>
  <si>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</si>
  <si>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</si>
  <si>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</si>
  <si>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</si>
  <si>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</si>
  <si>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</si>
  <si>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</si>
  <si>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</si>
  <si>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</si>
  <si>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</si>
  <si>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</si>
  <si>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</si>
  <si>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</si>
  <si>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</si>
  <si>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</si>
  <si>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</si>
  <si>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</si>
  <si>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A-B</t>
  </si>
  <si>
    <t>Střecha A, bourací práce</t>
  </si>
  <si>
    <t>{3912ef8c-155c-4e50-aa33-e08516b73022}</t>
  </si>
  <si>
    <t>2</t>
  </si>
  <si>
    <t>A-N</t>
  </si>
  <si>
    <t>Střecha A, nové konstrukce</t>
  </si>
  <si>
    <t>{f580c050-43f5-41fe-9ed1-fa60845ff0d2}</t>
  </si>
  <si>
    <t>B-B</t>
  </si>
  <si>
    <t>Střecha B, bourací práce</t>
  </si>
  <si>
    <t>{ae201990-1341-40b6-9030-2675acce2897}</t>
  </si>
  <si>
    <t>B-N</t>
  </si>
  <si>
    <t>Střecha B, nové konstrukce</t>
  </si>
  <si>
    <t>{c3da3fd4-fc19-41d7-b97d-ec7097462cc6}</t>
  </si>
  <si>
    <t>C-B</t>
  </si>
  <si>
    <t>Střecha C, bourací práce</t>
  </si>
  <si>
    <t>{002b3e77-a501-41e0-9745-6ae2300ac5ee}</t>
  </si>
  <si>
    <t>C-N</t>
  </si>
  <si>
    <t>Střecha C, nové konstrukce</t>
  </si>
  <si>
    <t>{2a8d49ff-d115-4508-a7f7-42e42dec5f7f}</t>
  </si>
  <si>
    <t>D-B</t>
  </si>
  <si>
    <t>Střecha D, bourací práce</t>
  </si>
  <si>
    <t>{398d083e-2573-4c2d-bfbe-3976a6de3343}</t>
  </si>
  <si>
    <t>D-N</t>
  </si>
  <si>
    <t>Střecha D, nové konstrukce</t>
  </si>
  <si>
    <t>{0b4c6b41-7457-45a5-9e07-dd3fda8e4364}</t>
  </si>
  <si>
    <t>E-B</t>
  </si>
  <si>
    <t>Střecha E, bourací práce</t>
  </si>
  <si>
    <t>{d1a355bf-4bf5-4e4a-9bc1-894c286ac44c}</t>
  </si>
  <si>
    <t>E-N</t>
  </si>
  <si>
    <t>Střecha E, nové konstrukce</t>
  </si>
  <si>
    <t>{c9999e96-aae7-4aeb-a57c-154def28b53a}</t>
  </si>
  <si>
    <t>F-B</t>
  </si>
  <si>
    <t>Střecha F, bourací práce</t>
  </si>
  <si>
    <t>{2a9cae44-1d2a-43dc-bacc-1baed09a62f6}</t>
  </si>
  <si>
    <t>F-N</t>
  </si>
  <si>
    <t>Střecha F, nové konstrukce</t>
  </si>
  <si>
    <t>{40344f9d-594d-4bd1-a258-503f307cd128}</t>
  </si>
  <si>
    <t>H</t>
  </si>
  <si>
    <t>Hromosvod</t>
  </si>
  <si>
    <t>{67ca400d-2933-4b16-840a-ed897873959a}</t>
  </si>
  <si>
    <t>KRYCÍ LIST SOUPISU PRACÍ</t>
  </si>
  <si>
    <t xml:space="preserve">Rozpočet je zpracován z dokumentace pro povolení stavby.  Všechny položky ve výkazu jsou, pokud není v popisu řečeno jinak, stanoveny jako čisté! Rezervu na prostřih a spojovací materiál, prořez, provozní odpad apod. je dodavatel povinen kalkulovat do jednotlivých položkových cen v rozsahu dle vlastních technologických předpisů a realizačních zvyklostí." a dále "Soupis prací a výkaz výměr nenahrazují projektovou dokumentaci a nejsou dle zákona její součástí. Dodavatel je povinen reflektovat, dodržet a realizovat veškerá ustanovení, specifikace a standardy stanovené v dokumentaci pro provedení stavby    a) veškeré položky na přípomoce,  dopravu, montáž, zpevněné montážní plochy, atd...  zahrnout do jednotlivých jednotkových cen. :     b) součásti prací jsou veškeré zkoušky, potřebná měření, inspekce, uvedení zařízení do provozu, zaškolení obsluhy, provozní řády, manuály a revize v českém jazyce. Za komplexní vyzkoušení se považuje bezporuchový provoz po dobu minimálně 96 hod. :     c) součástí dodávky je zpracování veškeré dílenské dokumentace a dokumentace skutečného provedení :     d) součástí dodávky je kompletní dokladová část díla nutná k získání kolaudačního souhlasu stavby :     e) v rozsahu prací zhotovitele jsou rovněž jakékoliv prvky, zařízení, práce a pomocné materiály, neuvedené v tomto soupisu výkonů, které jsou ale nezbytně nutné k dodání, instalaci , dokončení a provozování díla, včetně ztratného a prořezů :     f) součástí dodávky jsou veškerá geodetická měření jako například vytyčení konstrukcí, kontrolní měření, zaměření skutečného stavu apod. :     g) součástí dodávky jsou i náklady na případná  opatření související s ochranou stávajících sítí, komunikací či staveb :     h) součástí jednotkových cen jsou i vícenáklady související s výstavbou v zimním období, průběžný úklid staveniště a přilehlých komunikací, likvidaci odpadů, dočasná dopravní omezení atd. :     k)pokud se v dokumentaci vyskytují obchodní názvy, jedná se pouze o vymezení minimálních požadovaných standardů výrobku, technologie či materiálu a zadavatel připouští použití i jiného, kvalitativně či technologicky obdobného řešení, které splňuje minimální parametry uvedené ve specifikaci projektové dokumentace :     Nedílnou součástí výkazu výměr (slepého rozpočtu ) je projektová dokumentace !! :     Zpracovatel nabídky je povinen prověřit specifikace a výměry uvedené ve výkazu výměr. :     V případě zjištěných : rozdílů má na tyto rozdíly upozornit ve lhůtě pro podání nabídek prostřednictvím žádosti o dodatečné informace k zadávacím podmínkám. Uchazeč vyplní všechny položky soupisu prací.  """Soupis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(uchazeč o zakázku) je povinen zkontrolovat rozpočet a doplnit chybějící položky. V opačném případě je zhotovitel povinen upozornit zadavatele na případné nedostatky.  Případné pozdější odchylky rozpočtu od skutečnosti musí být řešeny dle smlouvy o díly (cena díla pevná x cena díla dle jednotkových cen). Ceny v nabídce musí vycházet nejen z předloženého soupisu výkonů, ale i ze znalosti celého projektu. Prostudování kompletní dokumentace je nutnou podmínkou předložení nabídky. Podáním cenové nabídky zhotovitel potvrzuje,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stanoví cenu pevnou, bez možných víceprací nebo méněprací, nebo jestli bude účtováno dle skutečnosti, ale s jednotkovým cenami doplněnými v rozpočtu. 	 	POZN :					 -	tento výkaz výměr je pouze orientační, směrodatná a nadřazená je výkresová dokumentace včetně technické zprávy.					 -	TENTO PROJEKT NENAHRAZUJE DÍLENSKOU / VÝROBNÍ DOKUMENTACI ZHOTOVITELE. A neslouží k objednání materiálu.	 Objednatel rozpočtu bere na vědomí, že na překontrolování rozpočtu má 14 od zaslání rozpočtu. Po uplynutí této doby se bere rozpočet jako předaný. "																																			  </t>
  </si>
  <si>
    <t>REKAPITULACE ČLENĚNÍ SOUPISU PRACÍ</t>
  </si>
  <si>
    <t>Kód dílu - Popis</t>
  </si>
  <si>
    <t>Cena celkem [CZK]</t>
  </si>
  <si>
    <t>Náklady ze soupisu prací</t>
  </si>
  <si>
    <t>-1</t>
  </si>
  <si>
    <t>PSV - Práce a dodávky PSV</t>
  </si>
  <si>
    <t>VRN - Vedlejší rozpočtové náklady</t>
  </si>
  <si>
    <t xml:space="preserve">    VRN3 - Zařízení staveniště</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</si>
  <si>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</si>
  <si>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</si>
  <si>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</si>
  <si>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</si>
  <si>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</si>
  <si>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</si>
  <si>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</si>
  <si>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</si>
  <si>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</si>
  <si>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</si>
  <si>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</si>
  <si>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</si>
  <si>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</si>
  <si>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</si>
  <si>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</si>
  <si>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</si>
  <si>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</si>
  <si>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VRN</t>
  </si>
  <si>
    <t>Vedlejší rozpočtové náklady</t>
  </si>
  <si>
    <t>5</t>
  </si>
  <si>
    <t>VRN3</t>
  </si>
  <si>
    <t>Zařízení staveniště</t>
  </si>
  <si>
    <t>K</t>
  </si>
  <si>
    <t>031002000</t>
  </si>
  <si>
    <t>Související (přípravné) práce pro zařízení staveniště</t>
  </si>
  <si>
    <t>kpl</t>
  </si>
  <si>
    <t>CS ÚRS 2025 01</t>
  </si>
  <si>
    <t>1024</t>
  </si>
  <si>
    <t>1244543491</t>
  </si>
  <si>
    <t>Online PSC</t>
  </si>
  <si>
    <t>https://podminky.urs.cz/item/CS_URS_2025_01/031002000</t>
  </si>
  <si>
    <t>VV</t>
  </si>
  <si>
    <t>řešení zařízení staveniště (WC, plechový sklad, 1x buňka..)</t>
  </si>
  <si>
    <t>dle zvyklostí dodavatele</t>
  </si>
  <si>
    <t>034002000</t>
  </si>
  <si>
    <t>Zabezpečení staveniště a jeho udržování</t>
  </si>
  <si>
    <t>984633460</t>
  </si>
  <si>
    <t>https://podminky.urs.cz/item/CS_URS_2025_01/034002000</t>
  </si>
  <si>
    <t>VRN9</t>
  </si>
  <si>
    <t>Ostatní náklady</t>
  </si>
  <si>
    <t>3</t>
  </si>
  <si>
    <t>09430RX01</t>
  </si>
  <si>
    <t>Náklady na manipulační neobsažené v položkách "přesuny hmot"</t>
  </si>
  <si>
    <t>125911037</t>
  </si>
  <si>
    <t>Objekt:</t>
  </si>
  <si>
    <t>A-B - Střecha A, bourací práce</t>
  </si>
  <si>
    <t>HSV - Práce a dodávky HSV</t>
  </si>
  <si>
    <t xml:space="preserve">    997 - Přesun sutě</t>
  </si>
  <si>
    <t xml:space="preserve">    712 - Povlakové krytiny</t>
  </si>
  <si>
    <t xml:space="preserve">    713 - Izolace tepelné</t>
  </si>
  <si>
    <t xml:space="preserve">    742 - Elektroinstalace - slaboproud</t>
  </si>
  <si>
    <t xml:space="preserve">    764 - Konstrukce klempířské</t>
  </si>
  <si>
    <t xml:space="preserve">    767 - Konstrukce zámečnické</t>
  </si>
  <si>
    <t>M - Práce a dodávky M</t>
  </si>
  <si>
    <t xml:space="preserve">    21-M - Elektromontáže</t>
  </si>
  <si>
    <t>HSV</t>
  </si>
  <si>
    <t>Práce a dodávky HSV</t>
  </si>
  <si>
    <t>997</t>
  </si>
  <si>
    <t>Přesun sutě</t>
  </si>
  <si>
    <t>997013112</t>
  </si>
  <si>
    <t>Vnitrostaveništní doprava suti a vybouraných hmot pro budovy v přes 6 do 9 m</t>
  </si>
  <si>
    <t>t</t>
  </si>
  <si>
    <t>CS ÚRS 2024 02</t>
  </si>
  <si>
    <t>4</t>
  </si>
  <si>
    <t>811632373</t>
  </si>
  <si>
    <t>https://podminky.urs.cz/item/CS_URS_2024_02/997013112</t>
  </si>
  <si>
    <t>997013501</t>
  </si>
  <si>
    <t>Odvoz suti a vybouraných hmot na skládku nebo meziskládku do 1 km se složením</t>
  </si>
  <si>
    <t>70137756</t>
  </si>
  <si>
    <t>https://podminky.urs.cz/item/CS_URS_2024_02/997013501</t>
  </si>
  <si>
    <t>997013509</t>
  </si>
  <si>
    <t>Příplatek k odvozu suti a vybouraných hmot na skládku ZKD 1 km přes 1 km</t>
  </si>
  <si>
    <t>1661223324</t>
  </si>
  <si>
    <t>https://podminky.urs.cz/item/CS_URS_2024_02/997013509</t>
  </si>
  <si>
    <t>997013875</t>
  </si>
  <si>
    <t>Poplatek za uložení stavebního odpadu na recyklační skládce (skládkovné) asfaltového bez obsahu dehtu zatříděného do Katalogu odpadů pod kódem 17 03 02</t>
  </si>
  <si>
    <t>-547334914</t>
  </si>
  <si>
    <t>https://podminky.urs.cz/item/CS_URS_2025_01/997013875</t>
  </si>
  <si>
    <t>712</t>
  </si>
  <si>
    <t>Povlakové krytiny</t>
  </si>
  <si>
    <t>712340831</t>
  </si>
  <si>
    <t>Odstranění povlakové krytiny střech do 10° z pásů NAIP přitavených v plné ploše jednovrstvé</t>
  </si>
  <si>
    <t>m2</t>
  </si>
  <si>
    <t>16</t>
  </si>
  <si>
    <t>1441872548</t>
  </si>
  <si>
    <t>https://podminky.urs.cz/item/CS_URS_2025_01/712340831</t>
  </si>
  <si>
    <t>1729,7</t>
  </si>
  <si>
    <t>Součet</t>
  </si>
  <si>
    <t>6</t>
  </si>
  <si>
    <t>712340833</t>
  </si>
  <si>
    <t>Odstranění povlakové krytiny střech do 10° z pásů NAIP přitavených v plné ploše třívrstvé</t>
  </si>
  <si>
    <t>-132722960</t>
  </si>
  <si>
    <t>https://podminky.urs.cz/item/CS_URS_2025_01/712340833</t>
  </si>
  <si>
    <t>1729,7+49,9+128,54</t>
  </si>
  <si>
    <t>713</t>
  </si>
  <si>
    <t>Izolace tepelné</t>
  </si>
  <si>
    <t>7</t>
  </si>
  <si>
    <t>713140821</t>
  </si>
  <si>
    <t>Odstranění tepelné izolace střech nadstřešní volně kladené z polystyrenu suchého tl do 100 mm</t>
  </si>
  <si>
    <t>-1035295295</t>
  </si>
  <si>
    <t>https://podminky.urs.cz/item/CS_URS_2025_01/713140821</t>
  </si>
  <si>
    <t>742</t>
  </si>
  <si>
    <t>Elektroinstalace - slaboproud</t>
  </si>
  <si>
    <t>8</t>
  </si>
  <si>
    <t>742420821</t>
  </si>
  <si>
    <t>Demontáž anténního stožáru</t>
  </si>
  <si>
    <t>kus</t>
  </si>
  <si>
    <t>-1937877332</t>
  </si>
  <si>
    <t>https://podminky.urs.cz/item/CS_URS_2024_02/742420821</t>
  </si>
  <si>
    <t>764</t>
  </si>
  <si>
    <t>Konstrukce klempířské</t>
  </si>
  <si>
    <t>9</t>
  </si>
  <si>
    <t>764001801</t>
  </si>
  <si>
    <t>Demontáž podkladního plechu do suti</t>
  </si>
  <si>
    <t>m</t>
  </si>
  <si>
    <t>84030680</t>
  </si>
  <si>
    <t>https://podminky.urs.cz/item/CS_URS_2024_02/764001801</t>
  </si>
  <si>
    <t>102,1</t>
  </si>
  <si>
    <t>10</t>
  </si>
  <si>
    <t>764002841</t>
  </si>
  <si>
    <t>Demontáž oplechování horních ploch zdí a nadezdívek do suti</t>
  </si>
  <si>
    <t>1674198792</t>
  </si>
  <si>
    <t>https://podminky.urs.cz/item/CS_URS_2024_02/764002841</t>
  </si>
  <si>
    <t>69,7</t>
  </si>
  <si>
    <t>11</t>
  </si>
  <si>
    <t>764004831</t>
  </si>
  <si>
    <t>Demontáž mezistřešního nebo zaatikového žlabu do suti</t>
  </si>
  <si>
    <t>-1257282302</t>
  </si>
  <si>
    <t>https://podminky.urs.cz/item/CS_URS_2025_01/764004831</t>
  </si>
  <si>
    <t>1617362467</t>
  </si>
  <si>
    <t>767</t>
  </si>
  <si>
    <t>Konstrukce zámečnické</t>
  </si>
  <si>
    <t>13</t>
  </si>
  <si>
    <t>767832801</t>
  </si>
  <si>
    <t>Demontáž venkovních požárních žebříků se ochranným košem</t>
  </si>
  <si>
    <t>-440954703</t>
  </si>
  <si>
    <t>https://podminky.urs.cz/item/CS_URS_2024_02/767832801</t>
  </si>
  <si>
    <t>M</t>
  </si>
  <si>
    <t>Práce a dodávky M</t>
  </si>
  <si>
    <t>21-M</t>
  </si>
  <si>
    <t>Elektromontáže</t>
  </si>
  <si>
    <t>14</t>
  </si>
  <si>
    <t>218220101</t>
  </si>
  <si>
    <t>Demontáž hromosvodného vedení svodových vodičů s podpěrami průměru do 10 mm</t>
  </si>
  <si>
    <t>64</t>
  </si>
  <si>
    <t>-1926996706</t>
  </si>
  <si>
    <t>https://podminky.urs.cz/item/CS_URS_2024_02/218220101</t>
  </si>
  <si>
    <t>A-N - Střecha A, nové konstrukce</t>
  </si>
  <si>
    <t xml:space="preserve">    6 - Úpravy povrchů, podlahy a osazování výplní</t>
  </si>
  <si>
    <t xml:space="preserve">    998 - Přesun hmot</t>
  </si>
  <si>
    <t xml:space="preserve">    721 - Zdravotechnika - vnitřní kanalizace</t>
  </si>
  <si>
    <t xml:space="preserve">    762 - Konstrukce tesařské</t>
  </si>
  <si>
    <t xml:space="preserve">    766 - Konstrukce truhlářské</t>
  </si>
  <si>
    <t>Úpravy povrchů, podlahy a osazování výplní</t>
  </si>
  <si>
    <t>6221111RX01</t>
  </si>
  <si>
    <t>Vyspravení celoplošné cementovou maltou vnějších ploch betonových nebo železobetonových</t>
  </si>
  <si>
    <t>15428984</t>
  </si>
  <si>
    <t>173</t>
  </si>
  <si>
    <t>detail zděné štítové atiky</t>
  </si>
  <si>
    <t>6,81</t>
  </si>
  <si>
    <t>622131121</t>
  </si>
  <si>
    <t>Penetrační nátěr vnějších stěn nanášený ručně</t>
  </si>
  <si>
    <t>-1733749013</t>
  </si>
  <si>
    <t>https://podminky.urs.cz/item/CS_URS_2024_02/622131121</t>
  </si>
  <si>
    <t>622142001</t>
  </si>
  <si>
    <t>Sklovláknité pletivo vnějších stěn vtlačené do tmelu</t>
  </si>
  <si>
    <t>-52242656</t>
  </si>
  <si>
    <t>https://podminky.urs.cz/item/CS_URS_2024_02/622142001</t>
  </si>
  <si>
    <t>622151001</t>
  </si>
  <si>
    <t>Penetrační akrylátový nátěr vnějších pastovitých tenkovrstvých omítek stěn</t>
  </si>
  <si>
    <t>1727706556</t>
  </si>
  <si>
    <t>https://podminky.urs.cz/item/CS_URS_2024_02/622151001</t>
  </si>
  <si>
    <t>622511012</t>
  </si>
  <si>
    <t>Tenkovrstvá akrylátová zatíraná omítka zrnitost 1,5 mm vnějších stěn</t>
  </si>
  <si>
    <t>-1782913961</t>
  </si>
  <si>
    <t>https://podminky.urs.cz/item/CS_URS_2024_02/622511012</t>
  </si>
  <si>
    <t>998</t>
  </si>
  <si>
    <t>Přesun hmot</t>
  </si>
  <si>
    <t>998011002</t>
  </si>
  <si>
    <t>Přesun hmot pro budovy zděné v přes 6 do 12 m</t>
  </si>
  <si>
    <t>-814493091</t>
  </si>
  <si>
    <t>https://podminky.urs.cz/item/CS_URS_2024_02/998011002</t>
  </si>
  <si>
    <t>712311101</t>
  </si>
  <si>
    <t>Provedení povlakové krytiny střech do 10° za studena lakem penetračním nebo asfaltovým</t>
  </si>
  <si>
    <t>260969010</t>
  </si>
  <si>
    <t>https://podminky.urs.cz/item/CS_URS_2024_02/712311101</t>
  </si>
  <si>
    <t>1831,4</t>
  </si>
  <si>
    <t>11163150</t>
  </si>
  <si>
    <t>lak penetrační asfaltový</t>
  </si>
  <si>
    <t>32</t>
  </si>
  <si>
    <t>70223601</t>
  </si>
  <si>
    <t>1831,4*0,00032 'Přepočtené koeficientem množství</t>
  </si>
  <si>
    <t>712341559</t>
  </si>
  <si>
    <t>Provedení povlakové krytiny střech do 10° pásy NAIP přitavením v plné ploše</t>
  </si>
  <si>
    <t>1125510291</t>
  </si>
  <si>
    <t>https://podminky.urs.cz/item/CS_URS_2024_02/712341559</t>
  </si>
  <si>
    <t>1791,06</t>
  </si>
  <si>
    <t>přířez</t>
  </si>
  <si>
    <t>1,5</t>
  </si>
  <si>
    <t>62832001</t>
  </si>
  <si>
    <t>pás asfaltový natavitelný oxidovaný s vložkou ze skleněné rohože typu V60 s jemnozrnným minerálním posypem tl 3,5mm</t>
  </si>
  <si>
    <t>-876532690</t>
  </si>
  <si>
    <t>1792,56*1,25 'Přepočtené koeficientem množství</t>
  </si>
  <si>
    <t>533422172</t>
  </si>
  <si>
    <t>DEK.1010410010</t>
  </si>
  <si>
    <t>GLASTEK 30 STICKER PLUS (role/10m2) KVK</t>
  </si>
  <si>
    <t>-1123149498</t>
  </si>
  <si>
    <t>1791,06*1,25 'Přepočtené koeficientem množství</t>
  </si>
  <si>
    <t>1293853602</t>
  </si>
  <si>
    <t>DEK.1010301469</t>
  </si>
  <si>
    <t>GLASTEK AL 40 MINERAL (role/7,5m2)</t>
  </si>
  <si>
    <t>-88929077</t>
  </si>
  <si>
    <t>1831,4*1,25 'Přepočtené koeficientem množství</t>
  </si>
  <si>
    <t>15</t>
  </si>
  <si>
    <t>998712102</t>
  </si>
  <si>
    <t>Přesun hmot tonážní pro krytiny povlakové v objektech v přes 6 do 12 m</t>
  </si>
  <si>
    <t>-1535053626</t>
  </si>
  <si>
    <t>https://podminky.urs.cz/item/CS_URS_2024_02/998712102</t>
  </si>
  <si>
    <t>713131241</t>
  </si>
  <si>
    <t>Montáž izolace tepelné stěn lepením celoplošně v kombinaci s mechanickým kotvením rohoží, pásů, dílců, desek tl do 100mm</t>
  </si>
  <si>
    <t>-2054012253</t>
  </si>
  <si>
    <t>https://podminky.urs.cz/item/CS_URS_2024_02/713131241</t>
  </si>
  <si>
    <t>17</t>
  </si>
  <si>
    <t>28375944</t>
  </si>
  <si>
    <t>deska EPS 100 fasádní λ=0,037 tl 40mm</t>
  </si>
  <si>
    <t>-543940052</t>
  </si>
  <si>
    <t>22,71*1,1 'Přepočtené koeficientem množství</t>
  </si>
  <si>
    <t>18</t>
  </si>
  <si>
    <t>713141136</t>
  </si>
  <si>
    <t>Montáž izolace tepelné střech plochých lepené za studena nízkoexpanzní (PUR) pěnou 1 vrstva rohoží, pásů, dílců, desek</t>
  </si>
  <si>
    <t>1642851004</t>
  </si>
  <si>
    <t>https://podminky.urs.cz/item/CS_URS_2024_02/713141136</t>
  </si>
  <si>
    <t>1608,74</t>
  </si>
  <si>
    <t>19</t>
  </si>
  <si>
    <t>28372361</t>
  </si>
  <si>
    <t>deska EPS 150 pro konstrukce s vysokým zatížením λ=0,035 tl 220mm</t>
  </si>
  <si>
    <t>-793666670</t>
  </si>
  <si>
    <t>1608,74*1,05 'Přepočtené koeficientem množství</t>
  </si>
  <si>
    <t>20</t>
  </si>
  <si>
    <t>-1640559530</t>
  </si>
  <si>
    <t>120,96</t>
  </si>
  <si>
    <t>63140410</t>
  </si>
  <si>
    <t>deska tepelně izolační minerální plochých střech dvouvrstvá λ=0,038-0,039 tl 220mm</t>
  </si>
  <si>
    <t>-873863424</t>
  </si>
  <si>
    <t>120,96*1,05 'Přepočtené koeficientem množství</t>
  </si>
  <si>
    <t>22</t>
  </si>
  <si>
    <t>713141336</t>
  </si>
  <si>
    <t>Montáž izolace tepelné střech plochých lepené za studena nízkoexpanzní (PUR) pěnou, spádová vrstva</t>
  </si>
  <si>
    <t>209213788</t>
  </si>
  <si>
    <t>https://podminky.urs.cz/item/CS_URS_2024_02/713141336</t>
  </si>
  <si>
    <t>23</t>
  </si>
  <si>
    <t>28376105</t>
  </si>
  <si>
    <t>klín izolační z XPS spádový</t>
  </si>
  <si>
    <t>m3</t>
  </si>
  <si>
    <t>326031982</t>
  </si>
  <si>
    <t>24</t>
  </si>
  <si>
    <t>-1041040705</t>
  </si>
  <si>
    <t>8,7/0,18</t>
  </si>
  <si>
    <t>25</t>
  </si>
  <si>
    <t>28376142</t>
  </si>
  <si>
    <t>klín izolační spád do 5% EPS 150</t>
  </si>
  <si>
    <t>-324926487</t>
  </si>
  <si>
    <t>26</t>
  </si>
  <si>
    <t>713141396</t>
  </si>
  <si>
    <t>Montáž izolace tepelné stěn v do 1000 mm na atiky a prostupy střechou lepené nízkoexpanzní (PUR) pěnou</t>
  </si>
  <si>
    <t>2115123215</t>
  </si>
  <si>
    <t>https://podminky.urs.cz/item/CS_URS_2025_01/713141396</t>
  </si>
  <si>
    <t>-</t>
  </si>
  <si>
    <t>stávající dřevěný zaatikový žlab bude vyčištěn a bude doplněn tepelnou izolací z XPS nebo EPS S150, 2,65 m3</t>
  </si>
  <si>
    <t>26,5</t>
  </si>
  <si>
    <t>27</t>
  </si>
  <si>
    <t>28376385</t>
  </si>
  <si>
    <t>deska XPS hrana rovná polo či pero drážka a hladký povrch</t>
  </si>
  <si>
    <t>1096226523</t>
  </si>
  <si>
    <t>28</t>
  </si>
  <si>
    <t>998713102</t>
  </si>
  <si>
    <t>Přesun hmot tonážní pro izolace tepelné v objektech v přes 6 do 12 m</t>
  </si>
  <si>
    <t>831379602</t>
  </si>
  <si>
    <t>https://podminky.urs.cz/item/CS_URS_2024_02/998713102</t>
  </si>
  <si>
    <t>721</t>
  </si>
  <si>
    <t>Zdravotechnika - vnitřní kanalizace</t>
  </si>
  <si>
    <t>29</t>
  </si>
  <si>
    <t>721233102</t>
  </si>
  <si>
    <t>Střešní vtok polypropylen PP s asfaltovou manžetou nebo PVC přírubou pro ploché střechy svislý odtok DN 110</t>
  </si>
  <si>
    <t>1158960332</t>
  </si>
  <si>
    <t>https://podminky.urs.cz/item/CS_URS_2025_01/721233102</t>
  </si>
  <si>
    <t>30</t>
  </si>
  <si>
    <t>721233103.TWT.002</t>
  </si>
  <si>
    <t>Střešní vtok TW 125 PVC S polypropylen PP s PVC přírubou pro ploché střechy svislý odtok DN 125</t>
  </si>
  <si>
    <t>-1047292250</t>
  </si>
  <si>
    <t>TWPP125</t>
  </si>
  <si>
    <t>Vodorovný chrlič s integrovanou bitumenovou manžetou a vyjímatelnou ochrannou mřížkou. Tělo chrliče je vyrobeno z polyamidu PA 6, potrubí</t>
  </si>
  <si>
    <t xml:space="preserve">z UV stabilního PVC. Délka chrliče 600 mm. Jsou navrženy chrliče př. </t>
  </si>
  <si>
    <t>31</t>
  </si>
  <si>
    <t>742420001</t>
  </si>
  <si>
    <t>Montáž venkovní televizní antény</t>
  </si>
  <si>
    <t>1476101621</t>
  </si>
  <si>
    <t>https://podminky.urs.cz/item/CS_URS_2024_02/742420001</t>
  </si>
  <si>
    <t>762</t>
  </si>
  <si>
    <t>Konstrukce tesařské</t>
  </si>
  <si>
    <t>762342511</t>
  </si>
  <si>
    <t>Montáž kontralatí na podklad bez tepelné izolace</t>
  </si>
  <si>
    <t>1193931404</t>
  </si>
  <si>
    <t>https://podminky.urs.cz/item/CS_URS_2025_01/762342511</t>
  </si>
  <si>
    <t>33</t>
  </si>
  <si>
    <t>60514114</t>
  </si>
  <si>
    <t>řezivo jehličnaté lať impregnovaná dl 4 m</t>
  </si>
  <si>
    <t>-771589476</t>
  </si>
  <si>
    <t>24,32*0,06*0,04*1,1</t>
  </si>
  <si>
    <t>34</t>
  </si>
  <si>
    <t>762395000</t>
  </si>
  <si>
    <t>Spojovací prostředky krovů, bednění, laťování, nadstřešních konstrukcí</t>
  </si>
  <si>
    <t>1922749595</t>
  </si>
  <si>
    <t>https://podminky.urs.cz/item/CS_URS_2025_01/762395000</t>
  </si>
  <si>
    <t>35</t>
  </si>
  <si>
    <t>998762101</t>
  </si>
  <si>
    <t>Přesun hmot tonážní pro kce tesařské v objektech v do 6 m</t>
  </si>
  <si>
    <t>1276838718</t>
  </si>
  <si>
    <t>https://podminky.urs.cz/item/CS_URS_2025_01/998762101</t>
  </si>
  <si>
    <t>36</t>
  </si>
  <si>
    <t>764011401</t>
  </si>
  <si>
    <t>Podkladní plech z PZ plechu pro hřebeny, nároží, úžlabí nebo okapové hrany tl 0,55 mm rš 150 mm</t>
  </si>
  <si>
    <t>272864125</t>
  </si>
  <si>
    <t>https://podminky.urs.cz/item/CS_URS_2025_01/764011401</t>
  </si>
  <si>
    <t>125,12</t>
  </si>
  <si>
    <t>37</t>
  </si>
  <si>
    <t>764011612</t>
  </si>
  <si>
    <t>Podkladní plech z Pz upraveným povrchem rš 200 mm</t>
  </si>
  <si>
    <t>1094222302</t>
  </si>
  <si>
    <t>https://podminky.urs.cz/item/CS_URS_2025_01/764011612</t>
  </si>
  <si>
    <t>38</t>
  </si>
  <si>
    <t>7641116RX01</t>
  </si>
  <si>
    <t>Krytina střechy rovné z trapézového plechu TR8/88/0,63 s povrchovou úpravou do 30°</t>
  </si>
  <si>
    <t>1223570872</t>
  </si>
  <si>
    <t>6,54</t>
  </si>
  <si>
    <t>50,4</t>
  </si>
  <si>
    <t>39</t>
  </si>
  <si>
    <t>764214606</t>
  </si>
  <si>
    <t>Oplechování horních ploch a atik bez rohů z Pz s povrch úpravou mechanicky kotvené rš 500 mm</t>
  </si>
  <si>
    <t>1240962527</t>
  </si>
  <si>
    <t>https://podminky.urs.cz/item/CS_URS_2025_01/764214606</t>
  </si>
  <si>
    <t>40</t>
  </si>
  <si>
    <t>764214607</t>
  </si>
  <si>
    <t>Oplechování horních ploch a atik bez rohů z Pz s povrch úpravou mechanicky kotvené rš 670 mm</t>
  </si>
  <si>
    <t>-1869851158</t>
  </si>
  <si>
    <t>https://podminky.urs.cz/item/CS_URS_2024_02/764214607</t>
  </si>
  <si>
    <t>41</t>
  </si>
  <si>
    <t>764311606</t>
  </si>
  <si>
    <t>Lemování rovných zdí střech s krytinou prejzovou nebo vlnitou z Pz s povrchovou úpravou rš 500 mm</t>
  </si>
  <si>
    <t>1081956137</t>
  </si>
  <si>
    <t>https://podminky.urs.cz/item/CS_URS_2025_01/764311606</t>
  </si>
  <si>
    <t>Oplechování štítové stěny u hrany atiky RŠ 460, dl. 10,0 bm</t>
  </si>
  <si>
    <t>42</t>
  </si>
  <si>
    <t>998764102</t>
  </si>
  <si>
    <t>Přesun hmot tonážní pro konstrukce klempířské v objektech v přes 6 do 12 m</t>
  </si>
  <si>
    <t>-2001250784</t>
  </si>
  <si>
    <t>https://podminky.urs.cz/item/CS_URS_2024_02/998764102</t>
  </si>
  <si>
    <t>766</t>
  </si>
  <si>
    <t>Konstrukce truhlářské</t>
  </si>
  <si>
    <t>43</t>
  </si>
  <si>
    <t>766414211</t>
  </si>
  <si>
    <t>Montáž obložení stěn pl do 5 m2 panely z měkkého dřeva do 0,60 m2</t>
  </si>
  <si>
    <t>-1204888954</t>
  </si>
  <si>
    <t>https://podminky.urs.cz/item/CS_URS_2024_02/766414211</t>
  </si>
  <si>
    <t>12,87</t>
  </si>
  <si>
    <t>2,8</t>
  </si>
  <si>
    <t>38,91</t>
  </si>
  <si>
    <t>28,22</t>
  </si>
  <si>
    <t>161,28</t>
  </si>
  <si>
    <t>44</t>
  </si>
  <si>
    <t>60621154</t>
  </si>
  <si>
    <t>překližka vodovzdorná protiskl/hladká bříza tl 21mm</t>
  </si>
  <si>
    <t>-92928402</t>
  </si>
  <si>
    <t>269,69*1,1 'Přepočtené koeficientem množství</t>
  </si>
  <si>
    <t>45</t>
  </si>
  <si>
    <t>7664142RX01</t>
  </si>
  <si>
    <t>Spojovací prostředky</t>
  </si>
  <si>
    <t>-81067637</t>
  </si>
  <si>
    <t>296*0,021</t>
  </si>
  <si>
    <t>46</t>
  </si>
  <si>
    <t>998766101</t>
  </si>
  <si>
    <t>Přesun hmot tonážní pro kce truhlářské v objektech v do 6 m</t>
  </si>
  <si>
    <t>119173062</t>
  </si>
  <si>
    <t>https://podminky.urs.cz/item/CS_URS_2024_02/998766101</t>
  </si>
  <si>
    <t>47</t>
  </si>
  <si>
    <t>090001000</t>
  </si>
  <si>
    <t>Ostatní náklady - výtažná zkouška</t>
  </si>
  <si>
    <t>253286698</t>
  </si>
  <si>
    <t>https://podminky.urs.cz/item/CS_URS_2024_02/090001000</t>
  </si>
  <si>
    <t>48</t>
  </si>
  <si>
    <t>09000100RX</t>
  </si>
  <si>
    <t>Kotvení spádové i tepelněizolační vrstvy – lepení</t>
  </si>
  <si>
    <t>-869258300</t>
  </si>
  <si>
    <t>49</t>
  </si>
  <si>
    <t>09000100RXc</t>
  </si>
  <si>
    <t xml:space="preserve">Náběrový klín z minerální vaty 50/50 mm, vč. klínů u šachet, komínu a výlezu  </t>
  </si>
  <si>
    <t>1955707012</t>
  </si>
  <si>
    <t>34,32</t>
  </si>
  <si>
    <t>24,32</t>
  </si>
  <si>
    <t>100,8</t>
  </si>
  <si>
    <t>50</t>
  </si>
  <si>
    <t>09000100RXca</t>
  </si>
  <si>
    <t>Pěnová páska detail napojení střešního pláště na stěny</t>
  </si>
  <si>
    <t>-494021396</t>
  </si>
  <si>
    <t>100,8+24,32</t>
  </si>
  <si>
    <t>51</t>
  </si>
  <si>
    <t>09000100RXcaa</t>
  </si>
  <si>
    <t>Zatmelení PU tmelem - detail napojení střešního pláště na stěny instalační šachty</t>
  </si>
  <si>
    <t>680403037</t>
  </si>
  <si>
    <t>52</t>
  </si>
  <si>
    <t>09430RX01a</t>
  </si>
  <si>
    <t>N4 – D+M nových zámečnických prvků</t>
  </si>
  <si>
    <t>1132368230</t>
  </si>
  <si>
    <t xml:space="preserve">Nový žebřík bude proveden v souladu s ČSN 74 3282 – Pevné kovové žebříky pro stavby. Žebřík bude kotven do stávající zděné stěny na chemické kotvy po </t>
  </si>
  <si>
    <t>obou stranách po výšce na 3 místech</t>
  </si>
  <si>
    <t>Žebřík bude s povrchovou úpravou žárového zinkování. Kotvení žebříku bude provedeno šroubovým spojem na předem nakotvené pozinkované ocelové „TT“ prvk</t>
  </si>
  <si>
    <t>Šířka žebříku mezi štěříny bude min. 400 mm, vzdálenost stupadel max. 300 mm</t>
  </si>
  <si>
    <t>Stupadla budou odsazena od líce fasády min. 180 mm. Štěříny budou provedeny z profilu L50/5, stupadla z kruhové oceli průměr 20 mm</t>
  </si>
  <si>
    <t xml:space="preserve">Žebřík bude zatažen do plochy střechy min. 1,5 m. Délka žebříku 3,0 m. </t>
  </si>
  <si>
    <t>B-B - Střecha B, bourací práce</t>
  </si>
  <si>
    <t xml:space="preserve">    9 - Ostatní konstrukce a práce, bourání</t>
  </si>
  <si>
    <t xml:space="preserve">    751 - Vzduchotechnika</t>
  </si>
  <si>
    <t>Ostatní konstrukce a práce, bourání</t>
  </si>
  <si>
    <t>962032182</t>
  </si>
  <si>
    <t>Bourání zdiva z pórobetonových tvárnic nebo bloků přes 1 m3</t>
  </si>
  <si>
    <t>-1178099819</t>
  </si>
  <si>
    <t>https://podminky.urs.cz/item/CS_URS_2025_01/962032182</t>
  </si>
  <si>
    <t>965042141</t>
  </si>
  <si>
    <t>Bourání podkladů pod dlažby nebo mazanin betonových nebo z litého asfaltu tl do 100 mm pl přes 4 m2</t>
  </si>
  <si>
    <t>-606345275</t>
  </si>
  <si>
    <t>https://podminky.urs.cz/item/CS_URS_2024_02/965042141</t>
  </si>
  <si>
    <t>23,45</t>
  </si>
  <si>
    <t>978036191</t>
  </si>
  <si>
    <t>Otlučení (osekání) cementových omítek vnějších ploch v rozsahu přes 80 do 100 %</t>
  </si>
  <si>
    <t>10553120</t>
  </si>
  <si>
    <t>https://podminky.urs.cz/item/CS_URS_2024_02/978036191</t>
  </si>
  <si>
    <t>0,56</t>
  </si>
  <si>
    <t>5,12</t>
  </si>
  <si>
    <t>1,62</t>
  </si>
  <si>
    <t>-1862698165</t>
  </si>
  <si>
    <t>-388184516</t>
  </si>
  <si>
    <t>-1799300090</t>
  </si>
  <si>
    <t>1300058439</t>
  </si>
  <si>
    <t>1923184076</t>
  </si>
  <si>
    <t>586,46</t>
  </si>
  <si>
    <t>712340832</t>
  </si>
  <si>
    <t>Odstranění povlakové krytiny střech do 10° z pásů NAIP přitavených v plné ploše dvouvrstvé</t>
  </si>
  <si>
    <t>423750629</t>
  </si>
  <si>
    <t>https://podminky.urs.cz/item/CS_URS_2025_01/712340832</t>
  </si>
  <si>
    <t>521,62</t>
  </si>
  <si>
    <t>další vrstvy</t>
  </si>
  <si>
    <t>568,23</t>
  </si>
  <si>
    <t>1299695830</t>
  </si>
  <si>
    <t>713190814</t>
  </si>
  <si>
    <t>Odstranění tepelné izolace škvárového lože tl přes 150 do 200 mm</t>
  </si>
  <si>
    <t>743293630</t>
  </si>
  <si>
    <t>https://podminky.urs.cz/item/CS_URS_2024_02/713190814</t>
  </si>
  <si>
    <t>70,34/0,15</t>
  </si>
  <si>
    <t>1254007588</t>
  </si>
  <si>
    <t>751</t>
  </si>
  <si>
    <t>Vzduchotechnika</t>
  </si>
  <si>
    <t>751398811</t>
  </si>
  <si>
    <t>Demontáž větrací mřížky z potrubí kruhového D do 100 mm</t>
  </si>
  <si>
    <t>-1680566051</t>
  </si>
  <si>
    <t>https://podminky.urs.cz/item/CS_URS_2025_01/751398811</t>
  </si>
  <si>
    <t>7515108RX01</t>
  </si>
  <si>
    <t>Demontáž potrubí do suti D do 200 mm</t>
  </si>
  <si>
    <t>1255009152</t>
  </si>
  <si>
    <t>601</t>
  </si>
  <si>
    <t>prostupy</t>
  </si>
  <si>
    <t>33*0,4</t>
  </si>
  <si>
    <t>2082799083</t>
  </si>
  <si>
    <t>764002801</t>
  </si>
  <si>
    <t>Demontáž závětrné lišty do suti</t>
  </si>
  <si>
    <t>2042188525</t>
  </si>
  <si>
    <t>https://podminky.urs.cz/item/CS_URS_2025_01/764002801</t>
  </si>
  <si>
    <t>1350100041</t>
  </si>
  <si>
    <t>7,01</t>
  </si>
  <si>
    <t>1,53*0,63</t>
  </si>
  <si>
    <t>1,53*0,65</t>
  </si>
  <si>
    <t>1,15*0,63</t>
  </si>
  <si>
    <t>-1848184893</t>
  </si>
  <si>
    <t>767161811</t>
  </si>
  <si>
    <t>Demontáž zábradlí rovného rozebíratelného hmotnosti 1 m zábradlí do 20 kg do suti</t>
  </si>
  <si>
    <t>426363300</t>
  </si>
  <si>
    <t>https://podminky.urs.cz/item/CS_URS_2024_02/767161811</t>
  </si>
  <si>
    <t>-1634936829</t>
  </si>
  <si>
    <t>0900010RX01</t>
  </si>
  <si>
    <t>Demontáž větracích komínků</t>
  </si>
  <si>
    <t>-2114344190</t>
  </si>
  <si>
    <t>B-N - Střecha B, nové konstrukce</t>
  </si>
  <si>
    <t xml:space="preserve">    5 - Komunikace pozemní</t>
  </si>
  <si>
    <t>Komunikace pozemní</t>
  </si>
  <si>
    <t>59681122RX01</t>
  </si>
  <si>
    <t>Kladení betonové dlažby komunikací pro pěší velikosti přes 0,09 do 0,25 m2 pl do 50 m2</t>
  </si>
  <si>
    <t>2108411325</t>
  </si>
  <si>
    <t>3*0,50*0,5</t>
  </si>
  <si>
    <t>59246107</t>
  </si>
  <si>
    <t>dlažba chodníková betonová 500x500mm tl 50mm přírodní</t>
  </si>
  <si>
    <t>75494700</t>
  </si>
  <si>
    <t>Šachta – 0,56</t>
  </si>
  <si>
    <t>Atiky – 5,12 m2</t>
  </si>
  <si>
    <t>Stěny objektu –1,62 m2</t>
  </si>
  <si>
    <t>7,3</t>
  </si>
  <si>
    <t>622321121</t>
  </si>
  <si>
    <t>Vápenocementová omítka hladká jednovrstvá vnějších stěn nanášená ručně</t>
  </si>
  <si>
    <t>-813720274</t>
  </si>
  <si>
    <t>https://podminky.urs.cz/item/CS_URS_2024_02/622321121</t>
  </si>
  <si>
    <t>9537313RX01</t>
  </si>
  <si>
    <t xml:space="preserve">N4 – D+M nových větracích komínků </t>
  </si>
  <si>
    <t>21576156</t>
  </si>
  <si>
    <t>28612265</t>
  </si>
  <si>
    <t>hlavice ventilační plastová PP DN 160</t>
  </si>
  <si>
    <t>1280579939</t>
  </si>
  <si>
    <t>971052461</t>
  </si>
  <si>
    <t>Vybourání nebo prorážení otvorů v ŽB příčkách a zdech pl do 0,25 m2 tl do 600 mm</t>
  </si>
  <si>
    <t>509024868</t>
  </si>
  <si>
    <t>https://podminky.urs.cz/item/CS_URS_2025_01/971052461</t>
  </si>
  <si>
    <t>-1876366129</t>
  </si>
  <si>
    <t>11163153</t>
  </si>
  <si>
    <t>emulze asfaltová penetrační</t>
  </si>
  <si>
    <t>litr</t>
  </si>
  <si>
    <t>1366166536</t>
  </si>
  <si>
    <t>531,98</t>
  </si>
  <si>
    <t>přířezy pod anténu</t>
  </si>
  <si>
    <t>533,48*1,25 'Přepočtené koeficientem množství</t>
  </si>
  <si>
    <t>531,98*1,25 'Přepočtené koeficientem množství</t>
  </si>
  <si>
    <t>561,7</t>
  </si>
  <si>
    <t>561,7*1,25 'Přepočtené koeficientem množství</t>
  </si>
  <si>
    <t>713131241RX01</t>
  </si>
  <si>
    <t>Montáž izolace tepelné stěn lepením</t>
  </si>
  <si>
    <t>72,51</t>
  </si>
  <si>
    <t>vnitřní pevná a celistvá stěna atiky bude obložena deskou z EPS 100  tl. 40 mm. Deska bude kotvena lepením. 4,56 m2</t>
  </si>
  <si>
    <t>4,56</t>
  </si>
  <si>
    <t>77,07*1,1 'Přepočtené koeficientem množství</t>
  </si>
  <si>
    <t>-14245576</t>
  </si>
  <si>
    <t>468,9</t>
  </si>
  <si>
    <t>28375993</t>
  </si>
  <si>
    <t>deska EPS 150 pro konstrukce s vysokým zatížením λ=0,035 tl 200mm</t>
  </si>
  <si>
    <t>-1498972173</t>
  </si>
  <si>
    <t>468,9*1,05 'Přepočtené koeficientem množství</t>
  </si>
  <si>
    <t>312397105</t>
  </si>
  <si>
    <t>869667321</t>
  </si>
  <si>
    <t>721233101.TWT.001</t>
  </si>
  <si>
    <t>Střešní vtok TW 75 BIT S polypropylen PP s asfaltovou manžetou pro ploché střechy svislý odtok DN 75</t>
  </si>
  <si>
    <t>670813808</t>
  </si>
  <si>
    <t>721233102.TWT.002</t>
  </si>
  <si>
    <t>Střešní vtok TW 110 PVC S polypropylen PP s PVC přírubou pro ploché střechy svislý odtok DN 110</t>
  </si>
  <si>
    <t>1511077643</t>
  </si>
  <si>
    <t>742420021</t>
  </si>
  <si>
    <t>Montáž anténního stožáru včetně upevňovacího materiálu</t>
  </si>
  <si>
    <t>-625828608</t>
  </si>
  <si>
    <t>https://podminky.urs.cz/item/CS_URS_2024_02/742420021</t>
  </si>
  <si>
    <t>3168601RX01</t>
  </si>
  <si>
    <t>stožár anténní kov žárový zinek plastová záslepka - Odhad hmotnosti ocelové konstrukce 30 kg</t>
  </si>
  <si>
    <t>-258610861</t>
  </si>
  <si>
    <t>764011402</t>
  </si>
  <si>
    <t>Podkladní plech z PZ plechu pro hřebeny, nároží, úžlabí nebo okapové hrany tl 0,55 mm rš 200 mm</t>
  </si>
  <si>
    <t>1943619098</t>
  </si>
  <si>
    <t>https://podminky.urs.cz/item/CS_URS_2024_02/764011402</t>
  </si>
  <si>
    <t>764011620</t>
  </si>
  <si>
    <t>Dilatační připojovací lišta z Pz s povrchovou úpravou včetně tmelení rš 80 mm</t>
  </si>
  <si>
    <t>1063218236</t>
  </si>
  <si>
    <t>https://podminky.urs.cz/item/CS_URS_2024_02/764011620</t>
  </si>
  <si>
    <t>764214603</t>
  </si>
  <si>
    <t>Oplechování horních ploch a atik bez rohů z Pz s povrch úpravou mechanicky kotvené rš 250 mm</t>
  </si>
  <si>
    <t>-1153392100</t>
  </si>
  <si>
    <t>https://podminky.urs.cz/item/CS_URS_2025_01/764214603</t>
  </si>
  <si>
    <t>-477981657</t>
  </si>
  <si>
    <t>-315234540</t>
  </si>
  <si>
    <t>9987641RX01</t>
  </si>
  <si>
    <t>Oplechování horního líce betonových desek větracích šachet</t>
  </si>
  <si>
    <t>717276446</t>
  </si>
  <si>
    <t>Oplechování horního líce betonových desek větracích šachet. Rozměry desek 1530/630, 1530/650 a 1150/630 mm. Přesah oplechování bude přes hranu desky m</t>
  </si>
  <si>
    <t>33,48</t>
  </si>
  <si>
    <t>2,63</t>
  </si>
  <si>
    <t>36,11*1,1 'Přepočtené koeficientem množství</t>
  </si>
  <si>
    <t>36*0,021</t>
  </si>
  <si>
    <t>Kotvení spádové i tepelněizolační vrstvy – mechanické, pomocí systémových teleskopických podložek + systémových kotevních šroubů</t>
  </si>
  <si>
    <t>09000100RX005s</t>
  </si>
  <si>
    <t>N5/ D+M Žebřík s ochranným košem</t>
  </si>
  <si>
    <t>810648215</t>
  </si>
  <si>
    <t>09000100RX02a</t>
  </si>
  <si>
    <t>Revize hromosvodu</t>
  </si>
  <si>
    <t>-1880522748</t>
  </si>
  <si>
    <t>53</t>
  </si>
  <si>
    <t>32,48</t>
  </si>
  <si>
    <t>N8/</t>
  </si>
  <si>
    <t>54</t>
  </si>
  <si>
    <t>09000100RXcaaae</t>
  </si>
  <si>
    <t>N9/ D+M vyztužené cementová stěrky</t>
  </si>
  <si>
    <t>-1333769743</t>
  </si>
  <si>
    <t>2,97</t>
  </si>
  <si>
    <t>55</t>
  </si>
  <si>
    <t>09000100RXcaaaf</t>
  </si>
  <si>
    <t xml:space="preserve">N9/ D+M vnějšího barevného nátěru </t>
  </si>
  <si>
    <t>955971387</t>
  </si>
  <si>
    <t>56</t>
  </si>
  <si>
    <t>09000100RXcaaas</t>
  </si>
  <si>
    <t>N9/ D+M Vyplnění kruhových otvorů pr. 100 mm PUR pěnou</t>
  </si>
  <si>
    <t>1160351231</t>
  </si>
  <si>
    <t>C-B - Střecha C, bourací práce</t>
  </si>
  <si>
    <t>25,49</t>
  </si>
  <si>
    <t>8,5</t>
  </si>
  <si>
    <t>1,58</t>
  </si>
  <si>
    <t>1,27</t>
  </si>
  <si>
    <t>1,21</t>
  </si>
  <si>
    <t>554699837</t>
  </si>
  <si>
    <t>1145315940</t>
  </si>
  <si>
    <t>489310084</t>
  </si>
  <si>
    <t>178,5</t>
  </si>
  <si>
    <t>1786132970</t>
  </si>
  <si>
    <t>204,11</t>
  </si>
  <si>
    <t>25,49/0,15</t>
  </si>
  <si>
    <t>721210823</t>
  </si>
  <si>
    <t>Demontáž vpustí střešních DN 125</t>
  </si>
  <si>
    <t>-1108701230</t>
  </si>
  <si>
    <t>https://podminky.urs.cz/item/CS_URS_2025_01/721210823</t>
  </si>
  <si>
    <t>764001811</t>
  </si>
  <si>
    <t>Demontáž dilatační lišty do suti</t>
  </si>
  <si>
    <t>-1337348991</t>
  </si>
  <si>
    <t>https://podminky.urs.cz/item/CS_URS_2024_02/764001811</t>
  </si>
  <si>
    <t>29,44</t>
  </si>
  <si>
    <t>plech 0,73*0,6</t>
  </si>
  <si>
    <t>43,36</t>
  </si>
  <si>
    <t>C-N - Střecha C, nové konstrukce</t>
  </si>
  <si>
    <t>0,09</t>
  </si>
  <si>
    <t>2,48</t>
  </si>
  <si>
    <t>0,38</t>
  </si>
  <si>
    <t>-1995914879</t>
  </si>
  <si>
    <t>-1989316512</t>
  </si>
  <si>
    <t>204,1*0,00032 'Přepočtené koeficientem množství</t>
  </si>
  <si>
    <t>184</t>
  </si>
  <si>
    <t>184*1,25 'Přepočtené koeficientem množství</t>
  </si>
  <si>
    <t>204,1</t>
  </si>
  <si>
    <t>204,1*1,25 'Přepočtené koeficientem množství</t>
  </si>
  <si>
    <t>27,51</t>
  </si>
  <si>
    <t>27,51*1,1 'Přepočtené koeficientem množství</t>
  </si>
  <si>
    <t>169,9</t>
  </si>
  <si>
    <t>169,9*1,05 'Přepočtené koeficientem množství</t>
  </si>
  <si>
    <t>18,26/0,15</t>
  </si>
  <si>
    <t>0,42/0,06</t>
  </si>
  <si>
    <t>72123310RX01</t>
  </si>
  <si>
    <t>Vodorovný chrlič s integrovanou bitumenovou manžetou  DN 110</t>
  </si>
  <si>
    <t xml:space="preserve">vyjímatelnou ochrannou mřížkou. Tělo chrliče je vyrobeno z polyamidu PA 6, </t>
  </si>
  <si>
    <t>, potrubí z UV stabilního PVC. Délka chrliče 600 mm. Jsou navrženy chrliče</t>
  </si>
  <si>
    <t>TWPP110</t>
  </si>
  <si>
    <t>56,82</t>
  </si>
  <si>
    <t>56,82*0,06*0,04*1,1</t>
  </si>
  <si>
    <t>1766418669</t>
  </si>
  <si>
    <t>28,26</t>
  </si>
  <si>
    <t>967393020</t>
  </si>
  <si>
    <t>Oplechování horního líce betonové desky větrací šachty. Rozměr desky 730/600 mm. Přesah oplechování bude přes hranu desky min. 30 mm. Kotvení mechanic</t>
  </si>
  <si>
    <t>6,82</t>
  </si>
  <si>
    <t>6,82*1,1 'Přepočtené koeficientem množství</t>
  </si>
  <si>
    <t>7,5*0,021</t>
  </si>
  <si>
    <t>28,63</t>
  </si>
  <si>
    <t>D-B - Střecha D, bourací práce</t>
  </si>
  <si>
    <t>0,43</t>
  </si>
  <si>
    <t>11,26</t>
  </si>
  <si>
    <t>3,8</t>
  </si>
  <si>
    <t>764004801</t>
  </si>
  <si>
    <t>Demontáž podokapního žlabu do suti</t>
  </si>
  <si>
    <t>548584586</t>
  </si>
  <si>
    <t>https://podminky.urs.cz/item/CS_URS_2024_02/764004801</t>
  </si>
  <si>
    <t>4,16</t>
  </si>
  <si>
    <t>764004861</t>
  </si>
  <si>
    <t>Demontáž svodu do suti</t>
  </si>
  <si>
    <t>1479318656</t>
  </si>
  <si>
    <t>https://podminky.urs.cz/item/CS_URS_2024_02/764004861</t>
  </si>
  <si>
    <t>3,3</t>
  </si>
  <si>
    <t>D-N - Střecha D, nové konstrukce</t>
  </si>
  <si>
    <t>1,17</t>
  </si>
  <si>
    <t>0,9</t>
  </si>
  <si>
    <t>4,31</t>
  </si>
  <si>
    <t>-452974825</t>
  </si>
  <si>
    <t>11,7</t>
  </si>
  <si>
    <t>710508648</t>
  </si>
  <si>
    <t>11,7*0,00032 'Přepočtené koeficientem množství</t>
  </si>
  <si>
    <t>11,7*1,25 'Přepočtené koeficientem množství</t>
  </si>
  <si>
    <t>764214604</t>
  </si>
  <si>
    <t>Oplechování horních ploch a atik bez rohů z Pz s povrch úpravou mechanicky kotvené rš 330 mm</t>
  </si>
  <si>
    <t>759640458</t>
  </si>
  <si>
    <t>https://podminky.urs.cz/item/CS_URS_2025_01/764214604</t>
  </si>
  <si>
    <t>764511602</t>
  </si>
  <si>
    <t>Žlab podokapní půlkruhový z Pz s povrchovou úpravou rš 330 mm</t>
  </si>
  <si>
    <t>2079233048</t>
  </si>
  <si>
    <t>https://podminky.urs.cz/item/CS_URS_2025_01/764511602</t>
  </si>
  <si>
    <t>764511642</t>
  </si>
  <si>
    <t>Kotlík oválný (trychtýřový) pro podokapní žlaby z Pz s povrchovou úpravou 330/100 mm</t>
  </si>
  <si>
    <t>1904717752</t>
  </si>
  <si>
    <t>https://podminky.urs.cz/item/CS_URS_2025_01/764511642</t>
  </si>
  <si>
    <t>764518622</t>
  </si>
  <si>
    <t>Svody kruhové včetně objímek, kolen, odskoků z Pz s povrchovou úpravou průměru 100 mm</t>
  </si>
  <si>
    <t>984420024</t>
  </si>
  <si>
    <t>https://podminky.urs.cz/item/CS_URS_2025_01/764518622</t>
  </si>
  <si>
    <t>8,8</t>
  </si>
  <si>
    <t>E-B - Střecha E, bourací práce</t>
  </si>
  <si>
    <t>0,28</t>
  </si>
  <si>
    <t>18,14</t>
  </si>
  <si>
    <t>11,2</t>
  </si>
  <si>
    <t>5,2</t>
  </si>
  <si>
    <t>6,6</t>
  </si>
  <si>
    <t>11,9</t>
  </si>
  <si>
    <t>E-N - Střecha E, nové konstrukce</t>
  </si>
  <si>
    <t>1,97</t>
  </si>
  <si>
    <t>1,56</t>
  </si>
  <si>
    <t>-1937646751</t>
  </si>
  <si>
    <t>-2135947670</t>
  </si>
  <si>
    <t>19,65*0,00032 'Přepočtené koeficientem množství</t>
  </si>
  <si>
    <t>-417895005</t>
  </si>
  <si>
    <t>19,65</t>
  </si>
  <si>
    <t>893630735</t>
  </si>
  <si>
    <t>19,65*1,25 'Přepočtené koeficientem množství</t>
  </si>
  <si>
    <t>764011624</t>
  </si>
  <si>
    <t>Dilatační připojovací lišta z Pz s povrchovou úpravou včetně tmelení rš 200 mm</t>
  </si>
  <si>
    <t>820922383</t>
  </si>
  <si>
    <t>https://podminky.urs.cz/item/CS_URS_2025_01/764011624</t>
  </si>
  <si>
    <t>F-B - Střecha F, bourací práce</t>
  </si>
  <si>
    <t>6,1</t>
  </si>
  <si>
    <t>4,9</t>
  </si>
  <si>
    <t>9,1</t>
  </si>
  <si>
    <t>F-N - Střecha F, nové konstrukce</t>
  </si>
  <si>
    <t>H - Hromosvod</t>
  </si>
  <si>
    <t>Pol1</t>
  </si>
  <si>
    <t>Jímač 1m + GFK 0,975m</t>
  </si>
  <si>
    <t>Pol2</t>
  </si>
  <si>
    <t>Betonový podstavec 17kg s klínem</t>
  </si>
  <si>
    <t>Pol3</t>
  </si>
  <si>
    <t>Podložka</t>
  </si>
  <si>
    <t>Pol4</t>
  </si>
  <si>
    <t>Distanční držák vedení 8mm délka 935</t>
  </si>
  <si>
    <t>Pol5</t>
  </si>
  <si>
    <t>Distanční držák 1m pro HVI light</t>
  </si>
  <si>
    <t>Pol6</t>
  </si>
  <si>
    <t>Beton 8,5kg</t>
  </si>
  <si>
    <t>Pol7</t>
  </si>
  <si>
    <t>Podkložka pro beton 8,5kg</t>
  </si>
  <si>
    <t>Pol8</t>
  </si>
  <si>
    <t>Tříramenný stojan malý FeZn</t>
  </si>
  <si>
    <t>Pol9</t>
  </si>
  <si>
    <t>Podpůrné trubky 3,2m pro vodič HVI long s jímací tyčí 2,5m</t>
  </si>
  <si>
    <t>Pol10</t>
  </si>
  <si>
    <t>Svorka pro jímací tyč a vodič AlMgSi 8mm</t>
  </si>
  <si>
    <t>Pol11</t>
  </si>
  <si>
    <t>Svorka SU</t>
  </si>
  <si>
    <t>Pol12</t>
  </si>
  <si>
    <t>Připojovací prvek pro vodič HVI light plus na podpůrné trubce</t>
  </si>
  <si>
    <t>Pol13</t>
  </si>
  <si>
    <t>Sada připojovacích prvků HVI light plus uvnitř trubky</t>
  </si>
  <si>
    <t>Pol14</t>
  </si>
  <si>
    <t>Vodič AlMgSi 8mm</t>
  </si>
  <si>
    <t>Pol15</t>
  </si>
  <si>
    <t>Svorka SS</t>
  </si>
  <si>
    <t>Pol16</t>
  </si>
  <si>
    <t>Vodič HVI light plus šedý</t>
  </si>
  <si>
    <t>Pol17</t>
  </si>
  <si>
    <t>Střešní držák HVI pro ploché střechy</t>
  </si>
  <si>
    <t>Pol18</t>
  </si>
  <si>
    <t>Adaptér pro uložení vodiče HVI na plochou střechu</t>
  </si>
  <si>
    <t>Pol19</t>
  </si>
  <si>
    <t>Držák vedeni HVI</t>
  </si>
  <si>
    <t>Pol20</t>
  </si>
  <si>
    <t>Zkušební svorky UNI nerez</t>
  </si>
  <si>
    <t>Pol21</t>
  </si>
  <si>
    <t>Číselný štítek popisovatelný</t>
  </si>
  <si>
    <t>Pol22</t>
  </si>
  <si>
    <t>Vodič FeZn 10 mm</t>
  </si>
  <si>
    <t>Pol23</t>
  </si>
  <si>
    <t>Zemnící pásek FeZn 30/4</t>
  </si>
  <si>
    <t>Pol24</t>
  </si>
  <si>
    <t>Svorka pásek drát</t>
  </si>
  <si>
    <t>Pol25</t>
  </si>
  <si>
    <t>plošina</t>
  </si>
  <si>
    <t>Pol26</t>
  </si>
  <si>
    <t>Výkop nezpevněný povrch</t>
  </si>
  <si>
    <t>Pol27</t>
  </si>
  <si>
    <t>pomocný materiál</t>
  </si>
  <si>
    <t>58</t>
  </si>
  <si>
    <t>Pol28</t>
  </si>
  <si>
    <t>přípravné práce</t>
  </si>
  <si>
    <t>60</t>
  </si>
  <si>
    <t>Pol29</t>
  </si>
  <si>
    <t>revize</t>
  </si>
  <si>
    <t>62</t>
  </si>
  <si>
    <t>Pol30</t>
  </si>
  <si>
    <t>doprava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</si>
</sst>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3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29"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4" fontId="24"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3" borderId="22" xfId="0" applyNumberFormat="1" applyFont="1" applyFill="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3" fillId="0" borderId="0" xfId="0" applyFont="1" applyAlignment="1">
      <alignment horizontal="left" vertical="center"/>
    </xf>
    <xf numFmtId="0" fontId="34" fillId="0" borderId="0" xfId="1"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3" borderId="22" xfId="0" applyNumberFormat="1" applyFont="1" applyFill="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6" fillId="0" borderId="0" xfId="0" applyFont="1" applyAlignment="1">
      <alignment horizontal="left" vertical="center" wrapText="1"/>
    </xf>
    <xf numFmtId="0" fontId="22" fillId="5"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3" fillId="2" borderId="0" xfId="0" applyFont="1" applyFill="1" applyAlignment="1">
      <alignment horizontal="center" vertical="center"/>
    </xf>
    <xf numFmtId="4" fontId="27" fillId="0" borderId="0" xfId="0" applyNumberFormat="1" applyFont="1" applyAlignment="1">
      <alignment vertical="center"/>
    </xf>
    <xf numFmtId="0" fontId="27" fillId="0" borderId="0" xfId="0" applyFont="1" applyAlignment="1">
      <alignment vertical="center"/>
    </xf>
    <xf numFmtId="0" fontId="22" fillId="5" borderId="7"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8" xfId="0" applyFont="1" applyFill="1" applyBorder="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0" fillId="0" borderId="0" xfId="0" applyAlignment="1">
      <alignment vertical="center"/>
    </xf>
    <xf numFmtId="0" fontId="2"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39</xdr:col>
      <xdr:colOff>86995</xdr:colOff>
      <xdr:row>3</xdr:row>
      <xdr:rowOff>0</xdr:rowOff>
    </xdr:from>
    <xdr:to>
      <xdr:col>40</xdr:col>
      <xdr:colOff>367665</xdr:colOff>
      <xdr:row>6</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39</xdr:col>
      <xdr:colOff>225425</xdr:colOff>
      <xdr:row>81</xdr:row>
      <xdr:rowOff>0</xdr:rowOff>
    </xdr:from>
    <xdr:to>
      <xdr:col>41</xdr:col>
      <xdr:colOff>176530</xdr:colOff>
      <xdr:row>85</xdr:row>
      <xdr:rowOff>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s://app.urs.cz/products/kros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112</xdr:row>
      <xdr:rowOff>0</xdr:rowOff>
    </xdr:from>
    <xdr:to>
      <xdr:col>9</xdr:col>
      <xdr:colOff>1215390</xdr:colOff>
      <xdr:row>116</xdr:row>
      <xdr:rowOff>0</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9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110</xdr:row>
      <xdr:rowOff>0</xdr:rowOff>
    </xdr:from>
    <xdr:to>
      <xdr:col>9</xdr:col>
      <xdr:colOff>1215390</xdr:colOff>
      <xdr:row>114</xdr:row>
      <xdr:rowOff>0</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A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110</xdr:row>
      <xdr:rowOff>0</xdr:rowOff>
    </xdr:from>
    <xdr:to>
      <xdr:col>9</xdr:col>
      <xdr:colOff>1215390</xdr:colOff>
      <xdr:row>114</xdr:row>
      <xdr:rowOff>0</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B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110</xdr:row>
      <xdr:rowOff>0</xdr:rowOff>
    </xdr:from>
    <xdr:to>
      <xdr:col>9</xdr:col>
      <xdr:colOff>1215390</xdr:colOff>
      <xdr:row>114</xdr:row>
      <xdr:rowOff>0</xdr:rowOff>
    </xdr:to>
    <xdr:pic>
      <xdr:nvPicPr>
        <xdr:cNvPr id="4" name="Picture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C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111</xdr:row>
      <xdr:rowOff>0</xdr:rowOff>
    </xdr:from>
    <xdr:to>
      <xdr:col>9</xdr:col>
      <xdr:colOff>1215390</xdr:colOff>
      <xdr:row>115</xdr:row>
      <xdr:rowOff>0</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D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102</xdr:row>
      <xdr:rowOff>0</xdr:rowOff>
    </xdr:from>
    <xdr:to>
      <xdr:col>9</xdr:col>
      <xdr:colOff>1215390</xdr:colOff>
      <xdr:row>106</xdr:row>
      <xdr:rowOff>0</xdr:rowOff>
    </xdr:to>
    <xdr:pic>
      <xdr:nvPicPr>
        <xdr:cNvPr id="4" name="Picture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E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104</xdr:row>
      <xdr:rowOff>0</xdr:rowOff>
    </xdr:from>
    <xdr:to>
      <xdr:col>9</xdr:col>
      <xdr:colOff>1215390</xdr:colOff>
      <xdr:row>108</xdr:row>
      <xdr:rowOff>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112</xdr:row>
      <xdr:rowOff>0</xdr:rowOff>
    </xdr:from>
    <xdr:to>
      <xdr:col>9</xdr:col>
      <xdr:colOff>1215390</xdr:colOff>
      <xdr:row>116</xdr:row>
      <xdr:rowOff>0</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115</xdr:row>
      <xdr:rowOff>0</xdr:rowOff>
    </xdr:from>
    <xdr:to>
      <xdr:col>9</xdr:col>
      <xdr:colOff>1215390</xdr:colOff>
      <xdr:row>119</xdr:row>
      <xdr:rowOff>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116</xdr:row>
      <xdr:rowOff>0</xdr:rowOff>
    </xdr:from>
    <xdr:to>
      <xdr:col>9</xdr:col>
      <xdr:colOff>1215390</xdr:colOff>
      <xdr:row>120</xdr:row>
      <xdr:rowOff>0</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117</xdr:row>
      <xdr:rowOff>0</xdr:rowOff>
    </xdr:from>
    <xdr:to>
      <xdr:col>9</xdr:col>
      <xdr:colOff>1215390</xdr:colOff>
      <xdr:row>121</xdr:row>
      <xdr:rowOff>0</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115</xdr:row>
      <xdr:rowOff>0</xdr:rowOff>
    </xdr:from>
    <xdr:to>
      <xdr:col>9</xdr:col>
      <xdr:colOff>1215390</xdr:colOff>
      <xdr:row>119</xdr:row>
      <xdr:rowOff>0</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115</xdr:row>
      <xdr:rowOff>0</xdr:rowOff>
    </xdr:from>
    <xdr:to>
      <xdr:col>9</xdr:col>
      <xdr:colOff>1215390</xdr:colOff>
      <xdr:row>119</xdr:row>
      <xdr:rowOff>0</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362585</xdr:colOff>
      <xdr:row>108</xdr:row>
      <xdr:rowOff>0</xdr:rowOff>
    </xdr:from>
    <xdr:to>
      <xdr:col>9</xdr:col>
      <xdr:colOff>1215390</xdr:colOff>
      <xdr:row>112</xdr:row>
      <xdr:rowOff>0</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8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4_02/712341559" TargetMode="External"/><Relationship Id="rId13" Type="http://schemas.openxmlformats.org/officeDocument/2006/relationships/hyperlink" Target="https://podminky.urs.cz/item/CS_URS_2025_01/764511602" TargetMode="External"/><Relationship Id="rId3" Type="http://schemas.openxmlformats.org/officeDocument/2006/relationships/hyperlink" Target="https://podminky.urs.cz/item/CS_URS_2024_02/622151001" TargetMode="External"/><Relationship Id="rId7" Type="http://schemas.openxmlformats.org/officeDocument/2006/relationships/hyperlink" Target="https://podminky.urs.cz/item/CS_URS_2024_02/712311101" TargetMode="External"/><Relationship Id="rId12" Type="http://schemas.openxmlformats.org/officeDocument/2006/relationships/hyperlink" Target="https://podminky.urs.cz/item/CS_URS_2025_01/764214604" TargetMode="External"/><Relationship Id="rId17" Type="http://schemas.openxmlformats.org/officeDocument/2006/relationships/drawing" Target="../drawings/drawing10.xm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4_02/998764102" TargetMode="Externa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4_02/998011002" TargetMode="External"/><Relationship Id="rId11" Type="http://schemas.openxmlformats.org/officeDocument/2006/relationships/hyperlink" Target="https://podminky.urs.cz/item/CS_URS_2024_02/764011402" TargetMode="External"/><Relationship Id="rId5" Type="http://schemas.openxmlformats.org/officeDocument/2006/relationships/hyperlink" Target="https://podminky.urs.cz/item/CS_URS_2024_02/622511012" TargetMode="External"/><Relationship Id="rId15" Type="http://schemas.openxmlformats.org/officeDocument/2006/relationships/hyperlink" Target="https://podminky.urs.cz/item/CS_URS_2025_01/764518622" TargetMode="External"/><Relationship Id="rId10" Type="http://schemas.openxmlformats.org/officeDocument/2006/relationships/hyperlink" Target="https://podminky.urs.cz/item/CS_URS_2024_02/998712102" TargetMode="External"/><Relationship Id="rId4" Type="http://schemas.openxmlformats.org/officeDocument/2006/relationships/hyperlink" Target="https://podminky.urs.cz/item/CS_URS_2024_02/622321121"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5_01/764511642"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4_02/764001811" TargetMode="External"/><Relationship Id="rId13" Type="http://schemas.openxmlformats.org/officeDocument/2006/relationships/drawing" Target="../drawings/drawing11.xml"/><Relationship Id="rId3" Type="http://schemas.openxmlformats.org/officeDocument/2006/relationships/hyperlink" Target="https://podminky.urs.cz/item/CS_URS_2024_02/997013501" TargetMode="External"/><Relationship Id="rId7" Type="http://schemas.openxmlformats.org/officeDocument/2006/relationships/hyperlink" Target="https://podminky.urs.cz/item/CS_URS_2024_02/764001801" TargetMode="External"/><Relationship Id="rId12" Type="http://schemas.openxmlformats.org/officeDocument/2006/relationships/hyperlink" Target="https://podminky.urs.cz/item/CS_URS_2024_02/218220101" TargetMode="External"/><Relationship Id="rId2" Type="http://schemas.openxmlformats.org/officeDocument/2006/relationships/hyperlink" Target="https://podminky.urs.cz/item/CS_URS_2024_02/997013112" TargetMode="External"/><Relationship Id="rId1" Type="http://schemas.openxmlformats.org/officeDocument/2006/relationships/hyperlink" Target="https://podminky.urs.cz/item/CS_URS_2024_02/978036191" TargetMode="External"/><Relationship Id="rId6" Type="http://schemas.openxmlformats.org/officeDocument/2006/relationships/hyperlink" Target="https://podminky.urs.cz/item/CS_URS_2025_01/712340833" TargetMode="External"/><Relationship Id="rId11" Type="http://schemas.openxmlformats.org/officeDocument/2006/relationships/hyperlink" Target="https://podminky.urs.cz/item/CS_URS_2024_02/764004861" TargetMode="External"/><Relationship Id="rId5" Type="http://schemas.openxmlformats.org/officeDocument/2006/relationships/hyperlink" Target="https://podminky.urs.cz/item/CS_URS_2025_01/997013875" TargetMode="External"/><Relationship Id="rId10" Type="http://schemas.openxmlformats.org/officeDocument/2006/relationships/hyperlink" Target="https://podminky.urs.cz/item/CS_URS_2024_02/764004801" TargetMode="External"/><Relationship Id="rId4" Type="http://schemas.openxmlformats.org/officeDocument/2006/relationships/hyperlink" Target="https://podminky.urs.cz/item/CS_URS_2024_02/997013509" TargetMode="External"/><Relationship Id="rId9" Type="http://schemas.openxmlformats.org/officeDocument/2006/relationships/hyperlink" Target="https://podminky.urs.cz/item/CS_URS_2024_02/764002841"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4_02/712311101" TargetMode="External"/><Relationship Id="rId13" Type="http://schemas.openxmlformats.org/officeDocument/2006/relationships/hyperlink" Target="https://podminky.urs.cz/item/CS_URS_2024_02/764011620" TargetMode="External"/><Relationship Id="rId18" Type="http://schemas.openxmlformats.org/officeDocument/2006/relationships/hyperlink" Target="https://podminky.urs.cz/item/CS_URS_2025_01/764518622" TargetMode="External"/><Relationship Id="rId3" Type="http://schemas.openxmlformats.org/officeDocument/2006/relationships/hyperlink" Target="https://podminky.urs.cz/item/CS_URS_2024_02/622151001" TargetMode="External"/><Relationship Id="rId7" Type="http://schemas.openxmlformats.org/officeDocument/2006/relationships/hyperlink" Target="https://podminky.urs.cz/item/CS_URS_2024_02/712311101" TargetMode="External"/><Relationship Id="rId12" Type="http://schemas.openxmlformats.org/officeDocument/2006/relationships/hyperlink" Target="https://podminky.urs.cz/item/CS_URS_2024_02/764011402" TargetMode="External"/><Relationship Id="rId17" Type="http://schemas.openxmlformats.org/officeDocument/2006/relationships/hyperlink" Target="https://podminky.urs.cz/item/CS_URS_2025_01/764511642" TargetMode="Externa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5_01/764511602" TargetMode="External"/><Relationship Id="rId20" Type="http://schemas.openxmlformats.org/officeDocument/2006/relationships/drawing" Target="../drawings/drawing12.xm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4_02/998011002" TargetMode="External"/><Relationship Id="rId11" Type="http://schemas.openxmlformats.org/officeDocument/2006/relationships/hyperlink" Target="https://podminky.urs.cz/item/CS_URS_2024_02/998712102" TargetMode="External"/><Relationship Id="rId5" Type="http://schemas.openxmlformats.org/officeDocument/2006/relationships/hyperlink" Target="https://podminky.urs.cz/item/CS_URS_2024_02/622511012" TargetMode="External"/><Relationship Id="rId15" Type="http://schemas.openxmlformats.org/officeDocument/2006/relationships/hyperlink" Target="https://podminky.urs.cz/item/CS_URS_2025_01/764214606" TargetMode="External"/><Relationship Id="rId10" Type="http://schemas.openxmlformats.org/officeDocument/2006/relationships/hyperlink" Target="https://podminky.urs.cz/item/CS_URS_2024_02/712341559" TargetMode="External"/><Relationship Id="rId19" Type="http://schemas.openxmlformats.org/officeDocument/2006/relationships/hyperlink" Target="https://podminky.urs.cz/item/CS_URS_2024_02/998764102" TargetMode="External"/><Relationship Id="rId4" Type="http://schemas.openxmlformats.org/officeDocument/2006/relationships/hyperlink" Target="https://podminky.urs.cz/item/CS_URS_2024_02/622321121"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5_01/764011624"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podminky.urs.cz/item/CS_URS_2024_02/764002841" TargetMode="External"/><Relationship Id="rId3" Type="http://schemas.openxmlformats.org/officeDocument/2006/relationships/hyperlink" Target="https://podminky.urs.cz/item/CS_URS_2024_02/997013501" TargetMode="External"/><Relationship Id="rId7" Type="http://schemas.openxmlformats.org/officeDocument/2006/relationships/hyperlink" Target="https://podminky.urs.cz/item/CS_URS_2024_02/764001801" TargetMode="External"/><Relationship Id="rId12" Type="http://schemas.openxmlformats.org/officeDocument/2006/relationships/drawing" Target="../drawings/drawing13.xml"/><Relationship Id="rId2" Type="http://schemas.openxmlformats.org/officeDocument/2006/relationships/hyperlink" Target="https://podminky.urs.cz/item/CS_URS_2024_02/997013112" TargetMode="External"/><Relationship Id="rId1" Type="http://schemas.openxmlformats.org/officeDocument/2006/relationships/hyperlink" Target="https://podminky.urs.cz/item/CS_URS_2024_02/978036191" TargetMode="External"/><Relationship Id="rId6" Type="http://schemas.openxmlformats.org/officeDocument/2006/relationships/hyperlink" Target="https://podminky.urs.cz/item/CS_URS_2025_01/712340833" TargetMode="External"/><Relationship Id="rId11" Type="http://schemas.openxmlformats.org/officeDocument/2006/relationships/hyperlink" Target="https://podminky.urs.cz/item/CS_URS_2024_02/218220101" TargetMode="External"/><Relationship Id="rId5" Type="http://schemas.openxmlformats.org/officeDocument/2006/relationships/hyperlink" Target="https://podminky.urs.cz/item/CS_URS_2025_01/997013875" TargetMode="External"/><Relationship Id="rId10" Type="http://schemas.openxmlformats.org/officeDocument/2006/relationships/hyperlink" Target="https://podminky.urs.cz/item/CS_URS_2024_02/764004861" TargetMode="External"/><Relationship Id="rId4" Type="http://schemas.openxmlformats.org/officeDocument/2006/relationships/hyperlink" Target="https://podminky.urs.cz/item/CS_URS_2024_02/997013509" TargetMode="External"/><Relationship Id="rId9" Type="http://schemas.openxmlformats.org/officeDocument/2006/relationships/hyperlink" Target="https://podminky.urs.cz/item/CS_URS_2024_02/76400480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4_02/712311101" TargetMode="External"/><Relationship Id="rId13" Type="http://schemas.openxmlformats.org/officeDocument/2006/relationships/hyperlink" Target="https://podminky.urs.cz/item/CS_URS_2024_02/764011620" TargetMode="External"/><Relationship Id="rId18" Type="http://schemas.openxmlformats.org/officeDocument/2006/relationships/hyperlink" Target="https://podminky.urs.cz/item/CS_URS_2025_01/764518622" TargetMode="External"/><Relationship Id="rId3" Type="http://schemas.openxmlformats.org/officeDocument/2006/relationships/hyperlink" Target="https://podminky.urs.cz/item/CS_URS_2024_02/622151001" TargetMode="External"/><Relationship Id="rId7" Type="http://schemas.openxmlformats.org/officeDocument/2006/relationships/hyperlink" Target="https://podminky.urs.cz/item/CS_URS_2024_02/712311101" TargetMode="External"/><Relationship Id="rId12" Type="http://schemas.openxmlformats.org/officeDocument/2006/relationships/hyperlink" Target="https://podminky.urs.cz/item/CS_URS_2024_02/764011402" TargetMode="External"/><Relationship Id="rId17" Type="http://schemas.openxmlformats.org/officeDocument/2006/relationships/hyperlink" Target="https://podminky.urs.cz/item/CS_URS_2025_01/764511642" TargetMode="Externa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5_01/764511602" TargetMode="External"/><Relationship Id="rId20" Type="http://schemas.openxmlformats.org/officeDocument/2006/relationships/drawing" Target="../drawings/drawing14.xm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4_02/998011002" TargetMode="External"/><Relationship Id="rId11" Type="http://schemas.openxmlformats.org/officeDocument/2006/relationships/hyperlink" Target="https://podminky.urs.cz/item/CS_URS_2024_02/998712102" TargetMode="External"/><Relationship Id="rId5" Type="http://schemas.openxmlformats.org/officeDocument/2006/relationships/hyperlink" Target="https://podminky.urs.cz/item/CS_URS_2024_02/622511012" TargetMode="External"/><Relationship Id="rId15" Type="http://schemas.openxmlformats.org/officeDocument/2006/relationships/hyperlink" Target="https://podminky.urs.cz/item/CS_URS_2025_01/764214606" TargetMode="External"/><Relationship Id="rId10" Type="http://schemas.openxmlformats.org/officeDocument/2006/relationships/hyperlink" Target="https://podminky.urs.cz/item/CS_URS_2024_02/712341559" TargetMode="External"/><Relationship Id="rId19" Type="http://schemas.openxmlformats.org/officeDocument/2006/relationships/hyperlink" Target="https://podminky.urs.cz/item/CS_URS_2024_02/998764102" TargetMode="External"/><Relationship Id="rId4" Type="http://schemas.openxmlformats.org/officeDocument/2006/relationships/hyperlink" Target="https://podminky.urs.cz/item/CS_URS_2024_02/622321121"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5_01/764011624"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podminky.urs.cz/item/CS_URS_2025_01/034002000" TargetMode="External"/><Relationship Id="rId1" Type="http://schemas.openxmlformats.org/officeDocument/2006/relationships/hyperlink" Target="https://podminky.urs.cz/item/CS_URS_2025_01/031002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4_02/742420821" TargetMode="External"/><Relationship Id="rId13" Type="http://schemas.openxmlformats.org/officeDocument/2006/relationships/hyperlink" Target="https://podminky.urs.cz/item/CS_URS_2024_02/767832801" TargetMode="External"/><Relationship Id="rId3" Type="http://schemas.openxmlformats.org/officeDocument/2006/relationships/hyperlink" Target="https://podminky.urs.cz/item/CS_URS_2024_02/997013509" TargetMode="External"/><Relationship Id="rId7" Type="http://schemas.openxmlformats.org/officeDocument/2006/relationships/hyperlink" Target="https://podminky.urs.cz/item/CS_URS_2025_01/713140821" TargetMode="External"/><Relationship Id="rId12" Type="http://schemas.openxmlformats.org/officeDocument/2006/relationships/hyperlink" Target="https://podminky.urs.cz/item/CS_URS_2025_01/764004831" TargetMode="External"/><Relationship Id="rId2" Type="http://schemas.openxmlformats.org/officeDocument/2006/relationships/hyperlink" Target="https://podminky.urs.cz/item/CS_URS_2024_02/997013501" TargetMode="External"/><Relationship Id="rId1" Type="http://schemas.openxmlformats.org/officeDocument/2006/relationships/hyperlink" Target="https://podminky.urs.cz/item/CS_URS_2024_02/997013112" TargetMode="External"/><Relationship Id="rId6" Type="http://schemas.openxmlformats.org/officeDocument/2006/relationships/hyperlink" Target="https://podminky.urs.cz/item/CS_URS_2025_01/712340833" TargetMode="External"/><Relationship Id="rId11" Type="http://schemas.openxmlformats.org/officeDocument/2006/relationships/hyperlink" Target="https://podminky.urs.cz/item/CS_URS_2025_01/764004831" TargetMode="External"/><Relationship Id="rId5" Type="http://schemas.openxmlformats.org/officeDocument/2006/relationships/hyperlink" Target="https://podminky.urs.cz/item/CS_URS_2025_01/712340831" TargetMode="External"/><Relationship Id="rId15" Type="http://schemas.openxmlformats.org/officeDocument/2006/relationships/drawing" Target="../drawings/drawing3.xml"/><Relationship Id="rId10" Type="http://schemas.openxmlformats.org/officeDocument/2006/relationships/hyperlink" Target="https://podminky.urs.cz/item/CS_URS_2024_02/764002841" TargetMode="External"/><Relationship Id="rId4" Type="http://schemas.openxmlformats.org/officeDocument/2006/relationships/hyperlink" Target="https://podminky.urs.cz/item/CS_URS_2025_01/997013875" TargetMode="External"/><Relationship Id="rId9" Type="http://schemas.openxmlformats.org/officeDocument/2006/relationships/hyperlink" Target="https://podminky.urs.cz/item/CS_URS_2024_02/764001801" TargetMode="External"/><Relationship Id="rId14" Type="http://schemas.openxmlformats.org/officeDocument/2006/relationships/hyperlink" Target="https://podminky.urs.cz/item/CS_URS_2024_02/21822010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4_02/712341559" TargetMode="External"/><Relationship Id="rId13" Type="http://schemas.openxmlformats.org/officeDocument/2006/relationships/hyperlink" Target="https://podminky.urs.cz/item/CS_URS_2024_02/713141136" TargetMode="External"/><Relationship Id="rId18" Type="http://schemas.openxmlformats.org/officeDocument/2006/relationships/hyperlink" Target="https://podminky.urs.cz/item/CS_URS_2025_01/721233102" TargetMode="External"/><Relationship Id="rId26" Type="http://schemas.openxmlformats.org/officeDocument/2006/relationships/hyperlink" Target="https://podminky.urs.cz/item/CS_URS_2024_02/764214607" TargetMode="External"/><Relationship Id="rId3" Type="http://schemas.openxmlformats.org/officeDocument/2006/relationships/hyperlink" Target="https://podminky.urs.cz/item/CS_URS_2024_02/622151001" TargetMode="External"/><Relationship Id="rId21" Type="http://schemas.openxmlformats.org/officeDocument/2006/relationships/hyperlink" Target="https://podminky.urs.cz/item/CS_URS_2025_01/762395000" TargetMode="External"/><Relationship Id="rId7" Type="http://schemas.openxmlformats.org/officeDocument/2006/relationships/hyperlink" Target="https://podminky.urs.cz/item/CS_URS_2024_02/712341559" TargetMode="External"/><Relationship Id="rId12" Type="http://schemas.openxmlformats.org/officeDocument/2006/relationships/hyperlink" Target="https://podminky.urs.cz/item/CS_URS_2024_02/713141136" TargetMode="External"/><Relationship Id="rId17" Type="http://schemas.openxmlformats.org/officeDocument/2006/relationships/hyperlink" Target="https://podminky.urs.cz/item/CS_URS_2024_02/998713102" TargetMode="External"/><Relationship Id="rId25" Type="http://schemas.openxmlformats.org/officeDocument/2006/relationships/hyperlink" Target="https://podminky.urs.cz/item/CS_URS_2025_01/764214606" TargetMode="Externa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5_01/713141396" TargetMode="External"/><Relationship Id="rId20" Type="http://schemas.openxmlformats.org/officeDocument/2006/relationships/hyperlink" Target="https://podminky.urs.cz/item/CS_URS_2025_01/762342511" TargetMode="External"/><Relationship Id="rId29" Type="http://schemas.openxmlformats.org/officeDocument/2006/relationships/hyperlink" Target="https://podminky.urs.cz/item/CS_URS_2024_02/766414211" TargetMode="Externa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4_02/712311101" TargetMode="External"/><Relationship Id="rId11" Type="http://schemas.openxmlformats.org/officeDocument/2006/relationships/hyperlink" Target="https://podminky.urs.cz/item/CS_URS_2024_02/713131241" TargetMode="External"/><Relationship Id="rId24" Type="http://schemas.openxmlformats.org/officeDocument/2006/relationships/hyperlink" Target="https://podminky.urs.cz/item/CS_URS_2025_01/764011612" TargetMode="External"/><Relationship Id="rId32" Type="http://schemas.openxmlformats.org/officeDocument/2006/relationships/drawing" Target="../drawings/drawing4.xml"/><Relationship Id="rId5" Type="http://schemas.openxmlformats.org/officeDocument/2006/relationships/hyperlink" Target="https://podminky.urs.cz/item/CS_URS_2024_02/998011002" TargetMode="External"/><Relationship Id="rId15" Type="http://schemas.openxmlformats.org/officeDocument/2006/relationships/hyperlink" Target="https://podminky.urs.cz/item/CS_URS_2024_02/713141336" TargetMode="External"/><Relationship Id="rId23" Type="http://schemas.openxmlformats.org/officeDocument/2006/relationships/hyperlink" Target="https://podminky.urs.cz/item/CS_URS_2025_01/764011401" TargetMode="External"/><Relationship Id="rId28" Type="http://schemas.openxmlformats.org/officeDocument/2006/relationships/hyperlink" Target="https://podminky.urs.cz/item/CS_URS_2024_02/998764102" TargetMode="External"/><Relationship Id="rId10" Type="http://schemas.openxmlformats.org/officeDocument/2006/relationships/hyperlink" Target="https://podminky.urs.cz/item/CS_URS_2024_02/998712102" TargetMode="External"/><Relationship Id="rId19" Type="http://schemas.openxmlformats.org/officeDocument/2006/relationships/hyperlink" Target="https://podminky.urs.cz/item/CS_URS_2024_02/742420001" TargetMode="External"/><Relationship Id="rId31" Type="http://schemas.openxmlformats.org/officeDocument/2006/relationships/hyperlink" Target="https://podminky.urs.cz/item/CS_URS_2024_02/090001000" TargetMode="External"/><Relationship Id="rId4" Type="http://schemas.openxmlformats.org/officeDocument/2006/relationships/hyperlink" Target="https://podminky.urs.cz/item/CS_URS_2024_02/622511012"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4_02/713141336" TargetMode="External"/><Relationship Id="rId22" Type="http://schemas.openxmlformats.org/officeDocument/2006/relationships/hyperlink" Target="https://podminky.urs.cz/item/CS_URS_2025_01/998762101" TargetMode="External"/><Relationship Id="rId27" Type="http://schemas.openxmlformats.org/officeDocument/2006/relationships/hyperlink" Target="https://podminky.urs.cz/item/CS_URS_2025_01/764311606" TargetMode="External"/><Relationship Id="rId30" Type="http://schemas.openxmlformats.org/officeDocument/2006/relationships/hyperlink" Target="https://podminky.urs.cz/item/CS_URS_2024_02/99876610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5_01/712340831" TargetMode="External"/><Relationship Id="rId13" Type="http://schemas.openxmlformats.org/officeDocument/2006/relationships/hyperlink" Target="https://podminky.urs.cz/item/CS_URS_2025_01/751398811" TargetMode="External"/><Relationship Id="rId18" Type="http://schemas.openxmlformats.org/officeDocument/2006/relationships/hyperlink" Target="https://podminky.urs.cz/item/CS_URS_2024_02/767161811" TargetMode="External"/><Relationship Id="rId3" Type="http://schemas.openxmlformats.org/officeDocument/2006/relationships/hyperlink" Target="https://podminky.urs.cz/item/CS_URS_2024_02/978036191" TargetMode="External"/><Relationship Id="rId7" Type="http://schemas.openxmlformats.org/officeDocument/2006/relationships/hyperlink" Target="https://podminky.urs.cz/item/CS_URS_2025_01/997013875" TargetMode="External"/><Relationship Id="rId12" Type="http://schemas.openxmlformats.org/officeDocument/2006/relationships/hyperlink" Target="https://podminky.urs.cz/item/CS_URS_2024_02/742420821" TargetMode="External"/><Relationship Id="rId17" Type="http://schemas.openxmlformats.org/officeDocument/2006/relationships/hyperlink" Target="https://podminky.urs.cz/item/CS_URS_2025_01/764004831" TargetMode="External"/><Relationship Id="rId2" Type="http://schemas.openxmlformats.org/officeDocument/2006/relationships/hyperlink" Target="https://podminky.urs.cz/item/CS_URS_2024_02/965042141" TargetMode="External"/><Relationship Id="rId16" Type="http://schemas.openxmlformats.org/officeDocument/2006/relationships/hyperlink" Target="https://podminky.urs.cz/item/CS_URS_2024_02/764002841" TargetMode="External"/><Relationship Id="rId20" Type="http://schemas.openxmlformats.org/officeDocument/2006/relationships/drawing" Target="../drawings/drawing5.xml"/><Relationship Id="rId1" Type="http://schemas.openxmlformats.org/officeDocument/2006/relationships/hyperlink" Target="https://podminky.urs.cz/item/CS_URS_2025_01/962032182" TargetMode="External"/><Relationship Id="rId6" Type="http://schemas.openxmlformats.org/officeDocument/2006/relationships/hyperlink" Target="https://podminky.urs.cz/item/CS_URS_2024_02/997013509" TargetMode="External"/><Relationship Id="rId11" Type="http://schemas.openxmlformats.org/officeDocument/2006/relationships/hyperlink" Target="https://podminky.urs.cz/item/CS_URS_2024_02/713190814" TargetMode="External"/><Relationship Id="rId5" Type="http://schemas.openxmlformats.org/officeDocument/2006/relationships/hyperlink" Target="https://podminky.urs.cz/item/CS_URS_2024_02/997013501" TargetMode="External"/><Relationship Id="rId15" Type="http://schemas.openxmlformats.org/officeDocument/2006/relationships/hyperlink" Target="https://podminky.urs.cz/item/CS_URS_2025_01/764002801" TargetMode="External"/><Relationship Id="rId10" Type="http://schemas.openxmlformats.org/officeDocument/2006/relationships/hyperlink" Target="https://podminky.urs.cz/item/CS_URS_2025_01/713140821" TargetMode="External"/><Relationship Id="rId19" Type="http://schemas.openxmlformats.org/officeDocument/2006/relationships/hyperlink" Target="https://podminky.urs.cz/item/CS_URS_2024_02/218220101" TargetMode="External"/><Relationship Id="rId4" Type="http://schemas.openxmlformats.org/officeDocument/2006/relationships/hyperlink" Target="https://podminky.urs.cz/item/CS_URS_2024_02/997013112" TargetMode="External"/><Relationship Id="rId9" Type="http://schemas.openxmlformats.org/officeDocument/2006/relationships/hyperlink" Target="https://podminky.urs.cz/item/CS_URS_2025_01/712340832" TargetMode="External"/><Relationship Id="rId14" Type="http://schemas.openxmlformats.org/officeDocument/2006/relationships/hyperlink" Target="https://podminky.urs.cz/item/CS_URS_2024_02/76400180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4_02/712311101" TargetMode="External"/><Relationship Id="rId13" Type="http://schemas.openxmlformats.org/officeDocument/2006/relationships/hyperlink" Target="https://podminky.urs.cz/item/CS_URS_2024_02/713141136" TargetMode="External"/><Relationship Id="rId18" Type="http://schemas.openxmlformats.org/officeDocument/2006/relationships/hyperlink" Target="https://podminky.urs.cz/item/CS_URS_2024_02/742420021" TargetMode="External"/><Relationship Id="rId26" Type="http://schemas.openxmlformats.org/officeDocument/2006/relationships/hyperlink" Target="https://podminky.urs.cz/item/CS_URS_2024_02/998766101" TargetMode="External"/><Relationship Id="rId3" Type="http://schemas.openxmlformats.org/officeDocument/2006/relationships/hyperlink" Target="https://podminky.urs.cz/item/CS_URS_2024_02/622151001" TargetMode="External"/><Relationship Id="rId21" Type="http://schemas.openxmlformats.org/officeDocument/2006/relationships/hyperlink" Target="https://podminky.urs.cz/item/CS_URS_2025_01/764214603" TargetMode="External"/><Relationship Id="rId7" Type="http://schemas.openxmlformats.org/officeDocument/2006/relationships/hyperlink" Target="https://podminky.urs.cz/item/CS_URS_2024_02/998011002" TargetMode="External"/><Relationship Id="rId12" Type="http://schemas.openxmlformats.org/officeDocument/2006/relationships/hyperlink" Target="https://podminky.urs.cz/item/CS_URS_2024_02/998712102" TargetMode="External"/><Relationship Id="rId17" Type="http://schemas.openxmlformats.org/officeDocument/2006/relationships/hyperlink" Target="https://podminky.urs.cz/item/CS_URS_2024_02/742420001" TargetMode="External"/><Relationship Id="rId25" Type="http://schemas.openxmlformats.org/officeDocument/2006/relationships/hyperlink" Target="https://podminky.urs.cz/item/CS_URS_2024_02/766414211" TargetMode="Externa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4_02/998713102" TargetMode="External"/><Relationship Id="rId20" Type="http://schemas.openxmlformats.org/officeDocument/2006/relationships/hyperlink" Target="https://podminky.urs.cz/item/CS_URS_2024_02/764011620" TargetMode="Externa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5_01/971052461" TargetMode="External"/><Relationship Id="rId11" Type="http://schemas.openxmlformats.org/officeDocument/2006/relationships/hyperlink" Target="https://podminky.urs.cz/item/CS_URS_2024_02/712341559" TargetMode="External"/><Relationship Id="rId24" Type="http://schemas.openxmlformats.org/officeDocument/2006/relationships/hyperlink" Target="https://podminky.urs.cz/item/CS_URS_2024_02/998764102" TargetMode="External"/><Relationship Id="rId5" Type="http://schemas.openxmlformats.org/officeDocument/2006/relationships/hyperlink" Target="https://podminky.urs.cz/item/CS_URS_2024_02/622511012" TargetMode="External"/><Relationship Id="rId15" Type="http://schemas.openxmlformats.org/officeDocument/2006/relationships/hyperlink" Target="https://podminky.urs.cz/item/CS_URS_2024_02/713141336" TargetMode="External"/><Relationship Id="rId23" Type="http://schemas.openxmlformats.org/officeDocument/2006/relationships/hyperlink" Target="https://podminky.urs.cz/item/CS_URS_2024_02/764214607" TargetMode="External"/><Relationship Id="rId28" Type="http://schemas.openxmlformats.org/officeDocument/2006/relationships/drawing" Target="../drawings/drawing6.xml"/><Relationship Id="rId10" Type="http://schemas.openxmlformats.org/officeDocument/2006/relationships/hyperlink" Target="https://podminky.urs.cz/item/CS_URS_2024_02/712341559" TargetMode="External"/><Relationship Id="rId19" Type="http://schemas.openxmlformats.org/officeDocument/2006/relationships/hyperlink" Target="https://podminky.urs.cz/item/CS_URS_2024_02/764011402" TargetMode="External"/><Relationship Id="rId4" Type="http://schemas.openxmlformats.org/officeDocument/2006/relationships/hyperlink" Target="https://podminky.urs.cz/item/CS_URS_2024_02/622321121"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4_02/713141336" TargetMode="External"/><Relationship Id="rId22" Type="http://schemas.openxmlformats.org/officeDocument/2006/relationships/hyperlink" Target="https://podminky.urs.cz/item/CS_URS_2024_02/764214607" TargetMode="External"/><Relationship Id="rId27" Type="http://schemas.openxmlformats.org/officeDocument/2006/relationships/hyperlink" Target="https://podminky.urs.cz/item/CS_URS_2024_02/09000100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5_01/712340831" TargetMode="External"/><Relationship Id="rId13" Type="http://schemas.openxmlformats.org/officeDocument/2006/relationships/hyperlink" Target="https://podminky.urs.cz/item/CS_URS_2024_02/764001811" TargetMode="External"/><Relationship Id="rId3" Type="http://schemas.openxmlformats.org/officeDocument/2006/relationships/hyperlink" Target="https://podminky.urs.cz/item/CS_URS_2024_02/978036191" TargetMode="External"/><Relationship Id="rId7" Type="http://schemas.openxmlformats.org/officeDocument/2006/relationships/hyperlink" Target="https://podminky.urs.cz/item/CS_URS_2025_01/997013875" TargetMode="External"/><Relationship Id="rId12" Type="http://schemas.openxmlformats.org/officeDocument/2006/relationships/hyperlink" Target="https://podminky.urs.cz/item/CS_URS_2025_01/751398811" TargetMode="External"/><Relationship Id="rId2" Type="http://schemas.openxmlformats.org/officeDocument/2006/relationships/hyperlink" Target="https://podminky.urs.cz/item/CS_URS_2024_02/965042141" TargetMode="External"/><Relationship Id="rId16" Type="http://schemas.openxmlformats.org/officeDocument/2006/relationships/drawing" Target="../drawings/drawing7.xml"/><Relationship Id="rId1" Type="http://schemas.openxmlformats.org/officeDocument/2006/relationships/hyperlink" Target="https://podminky.urs.cz/item/CS_URS_2025_01/962032182" TargetMode="External"/><Relationship Id="rId6" Type="http://schemas.openxmlformats.org/officeDocument/2006/relationships/hyperlink" Target="https://podminky.urs.cz/item/CS_URS_2024_02/997013509" TargetMode="External"/><Relationship Id="rId11" Type="http://schemas.openxmlformats.org/officeDocument/2006/relationships/hyperlink" Target="https://podminky.urs.cz/item/CS_URS_2025_01/721210823" TargetMode="External"/><Relationship Id="rId5" Type="http://schemas.openxmlformats.org/officeDocument/2006/relationships/hyperlink" Target="https://podminky.urs.cz/item/CS_URS_2024_02/997013501" TargetMode="External"/><Relationship Id="rId15" Type="http://schemas.openxmlformats.org/officeDocument/2006/relationships/hyperlink" Target="https://podminky.urs.cz/item/CS_URS_2024_02/218220101" TargetMode="External"/><Relationship Id="rId10" Type="http://schemas.openxmlformats.org/officeDocument/2006/relationships/hyperlink" Target="https://podminky.urs.cz/item/CS_URS_2024_02/713190814" TargetMode="External"/><Relationship Id="rId4" Type="http://schemas.openxmlformats.org/officeDocument/2006/relationships/hyperlink" Target="https://podminky.urs.cz/item/CS_URS_2024_02/997013112" TargetMode="External"/><Relationship Id="rId9" Type="http://schemas.openxmlformats.org/officeDocument/2006/relationships/hyperlink" Target="https://podminky.urs.cz/item/CS_URS_2025_01/712340833" TargetMode="External"/><Relationship Id="rId14" Type="http://schemas.openxmlformats.org/officeDocument/2006/relationships/hyperlink" Target="https://podminky.urs.cz/item/CS_URS_2024_02/76400284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4_02/712341559" TargetMode="External"/><Relationship Id="rId13" Type="http://schemas.openxmlformats.org/officeDocument/2006/relationships/hyperlink" Target="https://podminky.urs.cz/item/CS_URS_2024_02/713141336" TargetMode="External"/><Relationship Id="rId18" Type="http://schemas.openxmlformats.org/officeDocument/2006/relationships/hyperlink" Target="https://podminky.urs.cz/item/CS_URS_2025_01/998762101" TargetMode="External"/><Relationship Id="rId26" Type="http://schemas.openxmlformats.org/officeDocument/2006/relationships/hyperlink" Target="https://podminky.urs.cz/item/CS_URS_2024_02/090001000" TargetMode="External"/><Relationship Id="rId3" Type="http://schemas.openxmlformats.org/officeDocument/2006/relationships/hyperlink" Target="https://podminky.urs.cz/item/CS_URS_2024_02/622151001" TargetMode="External"/><Relationship Id="rId21" Type="http://schemas.openxmlformats.org/officeDocument/2006/relationships/hyperlink" Target="https://podminky.urs.cz/item/CS_URS_2025_01/764214603" TargetMode="External"/><Relationship Id="rId7" Type="http://schemas.openxmlformats.org/officeDocument/2006/relationships/hyperlink" Target="https://podminky.urs.cz/item/CS_URS_2024_02/712311101" TargetMode="External"/><Relationship Id="rId12" Type="http://schemas.openxmlformats.org/officeDocument/2006/relationships/hyperlink" Target="https://podminky.urs.cz/item/CS_URS_2024_02/713141136" TargetMode="External"/><Relationship Id="rId17" Type="http://schemas.openxmlformats.org/officeDocument/2006/relationships/hyperlink" Target="https://podminky.urs.cz/item/CS_URS_2025_01/762395000" TargetMode="External"/><Relationship Id="rId25" Type="http://schemas.openxmlformats.org/officeDocument/2006/relationships/hyperlink" Target="https://podminky.urs.cz/item/CS_URS_2024_02/998766101" TargetMode="External"/><Relationship Id="rId2" Type="http://schemas.openxmlformats.org/officeDocument/2006/relationships/hyperlink" Target="https://podminky.urs.cz/item/CS_URS_2024_02/622142001" TargetMode="External"/><Relationship Id="rId16" Type="http://schemas.openxmlformats.org/officeDocument/2006/relationships/hyperlink" Target="https://podminky.urs.cz/item/CS_URS_2025_01/762342511" TargetMode="External"/><Relationship Id="rId20" Type="http://schemas.openxmlformats.org/officeDocument/2006/relationships/hyperlink" Target="https://podminky.urs.cz/item/CS_URS_2024_02/764011620" TargetMode="External"/><Relationship Id="rId1" Type="http://schemas.openxmlformats.org/officeDocument/2006/relationships/hyperlink" Target="https://podminky.urs.cz/item/CS_URS_2024_02/622131121" TargetMode="External"/><Relationship Id="rId6" Type="http://schemas.openxmlformats.org/officeDocument/2006/relationships/hyperlink" Target="https://podminky.urs.cz/item/CS_URS_2024_02/998011002" TargetMode="External"/><Relationship Id="rId11" Type="http://schemas.openxmlformats.org/officeDocument/2006/relationships/hyperlink" Target="https://podminky.urs.cz/item/CS_URS_2024_02/998712102" TargetMode="External"/><Relationship Id="rId24" Type="http://schemas.openxmlformats.org/officeDocument/2006/relationships/hyperlink" Target="https://podminky.urs.cz/item/CS_URS_2024_02/766414211" TargetMode="External"/><Relationship Id="rId5" Type="http://schemas.openxmlformats.org/officeDocument/2006/relationships/hyperlink" Target="https://podminky.urs.cz/item/CS_URS_2024_02/622511012" TargetMode="External"/><Relationship Id="rId15" Type="http://schemas.openxmlformats.org/officeDocument/2006/relationships/hyperlink" Target="https://podminky.urs.cz/item/CS_URS_2024_02/998713102" TargetMode="External"/><Relationship Id="rId23" Type="http://schemas.openxmlformats.org/officeDocument/2006/relationships/hyperlink" Target="https://podminky.urs.cz/item/CS_URS_2024_02/998764102" TargetMode="External"/><Relationship Id="rId10" Type="http://schemas.openxmlformats.org/officeDocument/2006/relationships/hyperlink" Target="https://podminky.urs.cz/item/CS_URS_2024_02/712341559" TargetMode="External"/><Relationship Id="rId19" Type="http://schemas.openxmlformats.org/officeDocument/2006/relationships/hyperlink" Target="https://podminky.urs.cz/item/CS_URS_2024_02/764011402" TargetMode="External"/><Relationship Id="rId4" Type="http://schemas.openxmlformats.org/officeDocument/2006/relationships/hyperlink" Target="https://podminky.urs.cz/item/CS_URS_2024_02/622321121" TargetMode="External"/><Relationship Id="rId9" Type="http://schemas.openxmlformats.org/officeDocument/2006/relationships/hyperlink" Target="https://podminky.urs.cz/item/CS_URS_2024_02/712341559" TargetMode="External"/><Relationship Id="rId14" Type="http://schemas.openxmlformats.org/officeDocument/2006/relationships/hyperlink" Target="https://podminky.urs.cz/item/CS_URS_2024_02/713141336" TargetMode="External"/><Relationship Id="rId22" Type="http://schemas.openxmlformats.org/officeDocument/2006/relationships/hyperlink" Target="https://podminky.urs.cz/item/CS_URS_2025_01/764214603" TargetMode="External"/><Relationship Id="rId27"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4_02/764002841" TargetMode="External"/><Relationship Id="rId3" Type="http://schemas.openxmlformats.org/officeDocument/2006/relationships/hyperlink" Target="https://podminky.urs.cz/item/CS_URS_2024_02/997013501" TargetMode="External"/><Relationship Id="rId7" Type="http://schemas.openxmlformats.org/officeDocument/2006/relationships/hyperlink" Target="https://podminky.urs.cz/item/CS_URS_2024_02/764001801" TargetMode="External"/><Relationship Id="rId2" Type="http://schemas.openxmlformats.org/officeDocument/2006/relationships/hyperlink" Target="https://podminky.urs.cz/item/CS_URS_2024_02/997013112" TargetMode="External"/><Relationship Id="rId1" Type="http://schemas.openxmlformats.org/officeDocument/2006/relationships/hyperlink" Target="https://podminky.urs.cz/item/CS_URS_2024_02/978036191" TargetMode="External"/><Relationship Id="rId6" Type="http://schemas.openxmlformats.org/officeDocument/2006/relationships/hyperlink" Target="https://podminky.urs.cz/item/CS_URS_2025_01/712340833" TargetMode="External"/><Relationship Id="rId11" Type="http://schemas.openxmlformats.org/officeDocument/2006/relationships/drawing" Target="../drawings/drawing9.xml"/><Relationship Id="rId5" Type="http://schemas.openxmlformats.org/officeDocument/2006/relationships/hyperlink" Target="https://podminky.urs.cz/item/CS_URS_2025_01/997013875" TargetMode="External"/><Relationship Id="rId10" Type="http://schemas.openxmlformats.org/officeDocument/2006/relationships/hyperlink" Target="https://podminky.urs.cz/item/CS_URS_2024_02/764004861" TargetMode="External"/><Relationship Id="rId4" Type="http://schemas.openxmlformats.org/officeDocument/2006/relationships/hyperlink" Target="https://podminky.urs.cz/item/CS_URS_2024_02/997013509" TargetMode="External"/><Relationship Id="rId9" Type="http://schemas.openxmlformats.org/officeDocument/2006/relationships/hyperlink" Target="https://podminky.urs.cz/item/CS_URS_2024_02/7640048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0"/>
  <sheetViews>
    <sheetView showGridLines="0" tabSelected="1" topLeftCell="A85" workbookViewId="0"/>
  </sheetViews>
  <sheetFormatPr defaultRowHeight="14.5"/>
  <cols>
    <col min="1" max="1" width="8.33203125" customWidth="1"/>
    <col min="2" max="2" width="1.6640625" customWidth="1"/>
    <col min="3" max="3" width="4.109375" customWidth="1"/>
    <col min="4" max="33" width="2.6640625" customWidth="1"/>
    <col min="34" max="34" width="3.33203125" customWidth="1"/>
    <col min="35" max="35" width="31.6640625" customWidth="1"/>
    <col min="36" max="37" width="2.44140625" customWidth="1"/>
    <col min="38" max="38" width="8.33203125" customWidth="1"/>
    <col min="39" max="39" width="3.33203125" customWidth="1"/>
    <col min="40" max="40" width="13.33203125" customWidth="1"/>
    <col min="41" max="41" width="7.44140625" customWidth="1"/>
    <col min="42" max="42" width="4.109375" customWidth="1"/>
    <col min="43" max="43" width="15.6640625" hidden="1" customWidth="1"/>
    <col min="44" max="44" width="13.6640625" customWidth="1"/>
    <col min="45" max="47" width="25.77734375" hidden="1" customWidth="1"/>
    <col min="48" max="49" width="21.6640625" hidden="1" customWidth="1"/>
    <col min="50" max="51" width="25" hidden="1" customWidth="1"/>
    <col min="52" max="52" width="21.6640625" hidden="1" customWidth="1"/>
    <col min="53" max="53" width="19.109375" hidden="1" customWidth="1"/>
    <col min="54" max="54" width="25" hidden="1" customWidth="1"/>
    <col min="55" max="55" width="21.6640625" hidden="1" customWidth="1"/>
    <col min="56" max="56" width="19.109375" hidden="1" customWidth="1"/>
    <col min="57" max="57" width="66.44140625" customWidth="1"/>
    <col min="71" max="91" width="9.33203125" hidden="1"/>
  </cols>
  <sheetData>
    <row r="1" spans="1:74" ht="10">
      <c r="A1" s="15" t="s">
        <v>0</v>
      </c>
      <c r="AZ1" s="15" t="s">
        <v>1</v>
      </c>
      <c r="BA1" s="15" t="s">
        <v>2</v>
      </c>
      <c r="BB1" s="15" t="s">
        <v>1</v>
      </c>
      <c r="BT1" s="15" t="s">
        <v>3</v>
      </c>
      <c r="BU1" s="15" t="s">
        <v>3</v>
      </c>
      <c r="BV1" s="15" t="s">
        <v>4</v>
      </c>
    </row>
    <row r="2" spans="1:74" ht="37" customHeight="1">
      <c r="AR2" s="218" t="s">
        <v>5</v>
      </c>
      <c r="AS2" s="202"/>
      <c r="AT2" s="202"/>
      <c r="AU2" s="202"/>
      <c r="AV2" s="202"/>
      <c r="AW2" s="202"/>
      <c r="AX2" s="202"/>
      <c r="AY2" s="202"/>
      <c r="AZ2" s="202"/>
      <c r="BA2" s="202"/>
      <c r="BB2" s="202"/>
      <c r="BC2" s="202"/>
      <c r="BD2" s="202"/>
      <c r="BE2" s="202"/>
      <c r="BS2" s="16" t="s">
        <v>6</v>
      </c>
      <c r="BT2" s="16" t="s">
        <v>7</v>
      </c>
    </row>
    <row r="3" spans="1:74" ht="7"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5" customHeight="1">
      <c r="B4" s="19"/>
      <c r="D4" s="20" t="s">
        <v>9</v>
      </c>
      <c r="AR4" s="19"/>
      <c r="AS4" s="21" t="s">
        <v>10</v>
      </c>
      <c r="BE4" s="22" t="s">
        <v>11</v>
      </c>
      <c r="BS4" s="16" t="s">
        <v>12</v>
      </c>
    </row>
    <row r="5" spans="1:74" ht="12" customHeight="1">
      <c r="B5" s="19"/>
      <c r="D5" s="23" t="s">
        <v>13</v>
      </c>
      <c r="K5" s="201" t="s">
        <v>14</v>
      </c>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R5" s="19"/>
      <c r="BE5" s="198" t="s">
        <v>15</v>
      </c>
      <c r="BS5" s="16" t="s">
        <v>6</v>
      </c>
    </row>
    <row r="6" spans="1:74" ht="37" customHeight="1">
      <c r="B6" s="19"/>
      <c r="D6" s="25" t="s">
        <v>16</v>
      </c>
      <c r="K6" s="203" t="s">
        <v>17</v>
      </c>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R6" s="19"/>
      <c r="BE6" s="199"/>
      <c r="BS6" s="16" t="s">
        <v>6</v>
      </c>
    </row>
    <row r="7" spans="1:74" ht="12" customHeight="1">
      <c r="B7" s="19"/>
      <c r="D7" s="26" t="s">
        <v>18</v>
      </c>
      <c r="K7" s="24" t="s">
        <v>1</v>
      </c>
      <c r="AK7" s="26" t="s">
        <v>19</v>
      </c>
      <c r="AN7" s="24" t="s">
        <v>1</v>
      </c>
      <c r="AR7" s="19"/>
      <c r="BE7" s="199"/>
      <c r="BS7" s="16" t="s">
        <v>6</v>
      </c>
    </row>
    <row r="8" spans="1:74" ht="12" customHeight="1">
      <c r="B8" s="19"/>
      <c r="D8" s="26" t="s">
        <v>20</v>
      </c>
      <c r="K8" s="24" t="s">
        <v>21</v>
      </c>
      <c r="AK8" s="26" t="s">
        <v>22</v>
      </c>
      <c r="AN8" s="27" t="s">
        <v>23</v>
      </c>
      <c r="AR8" s="19"/>
      <c r="BE8" s="199"/>
      <c r="BS8" s="16" t="s">
        <v>6</v>
      </c>
    </row>
    <row r="9" spans="1:74" ht="14.4" customHeight="1">
      <c r="B9" s="19"/>
      <c r="AR9" s="19"/>
      <c r="BE9" s="199"/>
      <c r="BS9" s="16" t="s">
        <v>6</v>
      </c>
    </row>
    <row r="10" spans="1:74" ht="12" customHeight="1">
      <c r="B10" s="19"/>
      <c r="D10" s="26" t="s">
        <v>24</v>
      </c>
      <c r="AK10" s="26" t="s">
        <v>25</v>
      </c>
      <c r="AN10" s="24" t="s">
        <v>1</v>
      </c>
      <c r="AR10" s="19"/>
      <c r="BE10" s="199"/>
      <c r="BS10" s="16" t="s">
        <v>6</v>
      </c>
    </row>
    <row r="11" spans="1:74" ht="18.5" customHeight="1">
      <c r="B11" s="19"/>
      <c r="E11" s="24" t="s">
        <v>26</v>
      </c>
      <c r="AK11" s="26" t="s">
        <v>27</v>
      </c>
      <c r="AN11" s="24" t="s">
        <v>1</v>
      </c>
      <c r="AR11" s="19"/>
      <c r="BE11" s="199"/>
      <c r="BS11" s="16" t="s">
        <v>6</v>
      </c>
    </row>
    <row r="12" spans="1:74" ht="7" customHeight="1">
      <c r="B12" s="19"/>
      <c r="AR12" s="19"/>
      <c r="BE12" s="199"/>
      <c r="BS12" s="16" t="s">
        <v>6</v>
      </c>
    </row>
    <row r="13" spans="1:74" ht="12" customHeight="1">
      <c r="B13" s="19"/>
      <c r="D13" s="26" t="s">
        <v>28</v>
      </c>
      <c r="AK13" s="26" t="s">
        <v>25</v>
      </c>
      <c r="AN13" s="28" t="s">
        <v>29</v>
      </c>
      <c r="AR13" s="19"/>
      <c r="BE13" s="199"/>
      <c r="BS13" s="16" t="s">
        <v>6</v>
      </c>
    </row>
    <row r="14" spans="1:74" ht="12.5">
      <c r="B14" s="19"/>
      <c r="E14" s="204" t="s">
        <v>29</v>
      </c>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6" t="s">
        <v>27</v>
      </c>
      <c r="AN14" s="28" t="s">
        <v>29</v>
      </c>
      <c r="AR14" s="19"/>
      <c r="BE14" s="199"/>
      <c r="BS14" s="16" t="s">
        <v>6</v>
      </c>
    </row>
    <row r="15" spans="1:74" ht="7" customHeight="1">
      <c r="B15" s="19"/>
      <c r="AR15" s="19"/>
      <c r="BE15" s="199"/>
      <c r="BS15" s="16" t="s">
        <v>3</v>
      </c>
    </row>
    <row r="16" spans="1:74" ht="12" customHeight="1">
      <c r="B16" s="19"/>
      <c r="D16" s="26" t="s">
        <v>30</v>
      </c>
      <c r="AK16" s="26" t="s">
        <v>25</v>
      </c>
      <c r="AN16" s="24" t="s">
        <v>1</v>
      </c>
      <c r="AR16" s="19"/>
      <c r="BE16" s="199"/>
      <c r="BS16" s="16" t="s">
        <v>3</v>
      </c>
    </row>
    <row r="17" spans="2:71" ht="18.5" customHeight="1">
      <c r="B17" s="19"/>
      <c r="E17" s="24" t="s">
        <v>26</v>
      </c>
      <c r="AK17" s="26" t="s">
        <v>27</v>
      </c>
      <c r="AN17" s="24" t="s">
        <v>1</v>
      </c>
      <c r="AR17" s="19"/>
      <c r="BE17" s="199"/>
      <c r="BS17" s="16" t="s">
        <v>31</v>
      </c>
    </row>
    <row r="18" spans="2:71" ht="7" customHeight="1">
      <c r="B18" s="19"/>
      <c r="AR18" s="19"/>
      <c r="BE18" s="199"/>
      <c r="BS18" s="16" t="s">
        <v>6</v>
      </c>
    </row>
    <row r="19" spans="2:71" ht="12" customHeight="1">
      <c r="B19" s="19"/>
      <c r="D19" s="26" t="s">
        <v>32</v>
      </c>
      <c r="AK19" s="26" t="s">
        <v>25</v>
      </c>
      <c r="AN19" s="24" t="s">
        <v>1</v>
      </c>
      <c r="AR19" s="19"/>
      <c r="BE19" s="199"/>
      <c r="BS19" s="16" t="s">
        <v>6</v>
      </c>
    </row>
    <row r="20" spans="2:71" ht="18.5" customHeight="1">
      <c r="B20" s="19"/>
      <c r="E20" s="24" t="s">
        <v>26</v>
      </c>
      <c r="AK20" s="26" t="s">
        <v>27</v>
      </c>
      <c r="AN20" s="24" t="s">
        <v>1</v>
      </c>
      <c r="AR20" s="19"/>
      <c r="BE20" s="199"/>
      <c r="BS20" s="16" t="s">
        <v>31</v>
      </c>
    </row>
    <row r="21" spans="2:71" ht="7" customHeight="1">
      <c r="B21" s="19"/>
      <c r="AR21" s="19"/>
      <c r="BE21" s="199"/>
    </row>
    <row r="22" spans="2:71" ht="12" customHeight="1">
      <c r="B22" s="19"/>
      <c r="D22" s="26" t="s">
        <v>33</v>
      </c>
      <c r="AR22" s="19"/>
      <c r="BE22" s="199"/>
    </row>
    <row r="23" spans="2:71" ht="408" customHeight="1">
      <c r="B23" s="19"/>
      <c r="E23" s="206" t="s">
        <v>34</v>
      </c>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R23" s="19"/>
      <c r="BE23" s="199"/>
    </row>
    <row r="24" spans="2:71" ht="7" customHeight="1">
      <c r="B24" s="19"/>
      <c r="AR24" s="19"/>
      <c r="BE24" s="199"/>
    </row>
    <row r="25" spans="2:71" ht="7"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99"/>
    </row>
    <row r="26" spans="2:71" s="1" customFormat="1" ht="25.9" customHeight="1">
      <c r="B26" s="31"/>
      <c r="D26" s="32" t="s">
        <v>35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08">
        <f>ROUND(AG94,2)</f>
        <v>0</v>
      </c>
      <c r="AL26" s="209"/>
      <c r="AM26" s="209"/>
      <c r="AN26" s="209"/>
      <c r="AO26" s="209"/>
      <c r="AR26" s="31"/>
      <c r="BE26" s="199"/>
    </row>
    <row r="27" spans="2:71" s="1" customFormat="1" ht="7" customHeight="1">
      <c r="B27" s="31"/>
      <c r="AR27" s="31"/>
      <c r="BE27" s="199"/>
    </row>
    <row r="28" spans="2:71" s="1" customFormat="1" ht="12.5">
      <c r="B28" s="31"/>
      <c r="L28" s="210" t="s">
        <v>36</v>
      </c>
      <c r="M28" s="210"/>
      <c r="N28" s="210"/>
      <c r="O28" s="210"/>
      <c r="P28" s="210"/>
      <c r="W28" s="210" t="s">
        <v>37</v>
      </c>
      <c r="X28" s="210"/>
      <c r="Y28" s="210"/>
      <c r="Z28" s="210"/>
      <c r="AA28" s="210"/>
      <c r="AB28" s="210"/>
      <c r="AC28" s="210"/>
      <c r="AD28" s="210"/>
      <c r="AE28" s="210"/>
      <c r="AK28" s="210" t="s">
        <v>38</v>
      </c>
      <c r="AL28" s="210"/>
      <c r="AM28" s="210"/>
      <c r="AN28" s="210"/>
      <c r="AO28" s="210"/>
      <c r="AR28" s="31"/>
      <c r="BE28" s="199"/>
    </row>
    <row r="29" spans="2:71" s="2" customFormat="1" ht="14.4" customHeight="1">
      <c r="B29" s="35"/>
      <c r="D29" s="26" t="s">
        <v>39</v>
      </c>
      <c r="F29" s="26" t="s">
        <v>40</v>
      </c>
      <c r="L29" s="213">
        <v>0.21</v>
      </c>
      <c r="M29" s="212"/>
      <c r="N29" s="212"/>
      <c r="O29" s="212"/>
      <c r="P29" s="212"/>
      <c r="W29" s="211">
        <f>ROUND(AZ94, 2)</f>
        <v>0</v>
      </c>
      <c r="X29" s="212"/>
      <c r="Y29" s="212"/>
      <c r="Z29" s="212"/>
      <c r="AA29" s="212"/>
      <c r="AB29" s="212"/>
      <c r="AC29" s="212"/>
      <c r="AD29" s="212"/>
      <c r="AE29" s="212"/>
      <c r="AK29" s="211">
        <f>ROUND(AV94, 2)</f>
        <v>0</v>
      </c>
      <c r="AL29" s="212"/>
      <c r="AM29" s="212"/>
      <c r="AN29" s="212"/>
      <c r="AO29" s="212"/>
      <c r="AR29" s="35"/>
      <c r="BE29" s="200"/>
    </row>
    <row r="30" spans="2:71" s="2" customFormat="1" ht="14.4" customHeight="1">
      <c r="B30" s="35"/>
      <c r="F30" s="26" t="s">
        <v>41</v>
      </c>
      <c r="L30" s="213">
        <v>0.12</v>
      </c>
      <c r="M30" s="212"/>
      <c r="N30" s="212"/>
      <c r="O30" s="212"/>
      <c r="P30" s="212"/>
      <c r="W30" s="211">
        <f>ROUND(BA94, 2)</f>
        <v>0</v>
      </c>
      <c r="X30" s="212"/>
      <c r="Y30" s="212"/>
      <c r="Z30" s="212"/>
      <c r="AA30" s="212"/>
      <c r="AB30" s="212"/>
      <c r="AC30" s="212"/>
      <c r="AD30" s="212"/>
      <c r="AE30" s="212"/>
      <c r="AK30" s="211">
        <f>ROUND(AW94, 2)</f>
        <v>0</v>
      </c>
      <c r="AL30" s="212"/>
      <c r="AM30" s="212"/>
      <c r="AN30" s="212"/>
      <c r="AO30" s="212"/>
      <c r="AR30" s="35"/>
      <c r="BE30" s="200"/>
    </row>
    <row r="31" spans="2:71" s="2" customFormat="1" ht="14.4" hidden="1" customHeight="1">
      <c r="B31" s="35"/>
      <c r="F31" s="26" t="s">
        <v>42</v>
      </c>
      <c r="L31" s="213">
        <v>0.21</v>
      </c>
      <c r="M31" s="212"/>
      <c r="N31" s="212"/>
      <c r="O31" s="212"/>
      <c r="P31" s="212"/>
      <c r="W31" s="211">
        <f>ROUND(BB94, 2)</f>
        <v>0</v>
      </c>
      <c r="X31" s="212"/>
      <c r="Y31" s="212"/>
      <c r="Z31" s="212"/>
      <c r="AA31" s="212"/>
      <c r="AB31" s="212"/>
      <c r="AC31" s="212"/>
      <c r="AD31" s="212"/>
      <c r="AE31" s="212"/>
      <c r="AK31" s="211">
        <v>0</v>
      </c>
      <c r="AL31" s="212"/>
      <c r="AM31" s="212"/>
      <c r="AN31" s="212"/>
      <c r="AO31" s="212"/>
      <c r="AR31" s="35"/>
      <c r="BE31" s="200"/>
    </row>
    <row r="32" spans="2:71" s="2" customFormat="1" ht="14.4" hidden="1" customHeight="1">
      <c r="B32" s="35"/>
      <c r="F32" s="26" t="s">
        <v>43</v>
      </c>
      <c r="L32" s="213">
        <v>0.12</v>
      </c>
      <c r="M32" s="212"/>
      <c r="N32" s="212"/>
      <c r="O32" s="212"/>
      <c r="P32" s="212"/>
      <c r="W32" s="211">
        <f>ROUND(BC94, 2)</f>
        <v>0</v>
      </c>
      <c r="X32" s="212"/>
      <c r="Y32" s="212"/>
      <c r="Z32" s="212"/>
      <c r="AA32" s="212"/>
      <c r="AB32" s="212"/>
      <c r="AC32" s="212"/>
      <c r="AD32" s="212"/>
      <c r="AE32" s="212"/>
      <c r="AK32" s="211">
        <v>0</v>
      </c>
      <c r="AL32" s="212"/>
      <c r="AM32" s="212"/>
      <c r="AN32" s="212"/>
      <c r="AO32" s="212"/>
      <c r="AR32" s="35"/>
      <c r="BE32" s="200"/>
    </row>
    <row r="33" spans="2:57" s="2" customFormat="1" ht="14.4" hidden="1" customHeight="1">
      <c r="B33" s="35"/>
      <c r="F33" s="26" t="s">
        <v>44</v>
      </c>
      <c r="L33" s="213">
        <v>0</v>
      </c>
      <c r="M33" s="212"/>
      <c r="N33" s="212"/>
      <c r="O33" s="212"/>
      <c r="P33" s="212"/>
      <c r="W33" s="211">
        <f>ROUND(BD94, 2)</f>
        <v>0</v>
      </c>
      <c r="X33" s="212"/>
      <c r="Y33" s="212"/>
      <c r="Z33" s="212"/>
      <c r="AA33" s="212"/>
      <c r="AB33" s="212"/>
      <c r="AC33" s="212"/>
      <c r="AD33" s="212"/>
      <c r="AE33" s="212"/>
      <c r="AK33" s="211">
        <v>0</v>
      </c>
      <c r="AL33" s="212"/>
      <c r="AM33" s="212"/>
      <c r="AN33" s="212"/>
      <c r="AO33" s="212"/>
      <c r="AR33" s="35"/>
      <c r="BE33" s="200"/>
    </row>
    <row r="34" spans="2:57" s="1" customFormat="1" ht="7" customHeight="1">
      <c r="B34" s="31"/>
      <c r="AR34" s="31"/>
      <c r="BE34" s="199"/>
    </row>
    <row r="35" spans="2:57" s="1" customFormat="1" ht="25.9" customHeight="1">
      <c r="B35" s="31"/>
      <c r="C35" s="36"/>
      <c r="D35" s="37" t="s">
        <v>45</v>
      </c>
      <c r="E35" s="38"/>
      <c r="F35" s="38"/>
      <c r="G35" s="38"/>
      <c r="H35" s="38"/>
      <c r="I35" s="38"/>
      <c r="J35" s="38"/>
      <c r="K35" s="38"/>
      <c r="L35" s="38"/>
      <c r="M35" s="38"/>
      <c r="N35" s="38"/>
      <c r="O35" s="38"/>
      <c r="P35" s="38"/>
      <c r="Q35" s="38"/>
      <c r="R35" s="38"/>
      <c r="S35" s="38"/>
      <c r="T35" s="39" t="s">
        <v>46</v>
      </c>
      <c r="U35" s="38"/>
      <c r="V35" s="38"/>
      <c r="W35" s="38"/>
      <c r="X35" s="217" t="s">
        <v>47</v>
      </c>
      <c r="Y35" s="215"/>
      <c r="Z35" s="215"/>
      <c r="AA35" s="215"/>
      <c r="AB35" s="215"/>
      <c r="AC35" s="38"/>
      <c r="AD35" s="38"/>
      <c r="AE35" s="38"/>
      <c r="AF35" s="38"/>
      <c r="AG35" s="38"/>
      <c r="AH35" s="38"/>
      <c r="AI35" s="38"/>
      <c r="AJ35" s="38"/>
      <c r="AK35" s="214">
        <f>SUM(AK26:AK33)</f>
        <v>0</v>
      </c>
      <c r="AL35" s="215"/>
      <c r="AM35" s="215"/>
      <c r="AN35" s="215"/>
      <c r="AO35" s="216"/>
      <c r="AP35" s="36"/>
      <c r="AQ35" s="36"/>
      <c r="AR35" s="31"/>
    </row>
    <row r="36" spans="2:57" s="1" customFormat="1" ht="7" customHeight="1">
      <c r="B36" s="31"/>
      <c r="AR36" s="31"/>
    </row>
    <row r="37" spans="2:57" s="1" customFormat="1" ht="14.4" customHeight="1">
      <c r="B37" s="31"/>
      <c r="AR37" s="31"/>
    </row>
    <row r="38" spans="2:57" ht="14.4" customHeight="1">
      <c r="B38" s="19"/>
      <c r="AR38" s="19"/>
    </row>
    <row r="39" spans="2:57" ht="14.4" customHeight="1">
      <c r="B39" s="19"/>
      <c r="AR39" s="19"/>
    </row>
    <row r="40" spans="2:57" ht="14.4" customHeight="1">
      <c r="B40" s="19"/>
      <c r="AR40" s="19"/>
    </row>
    <row r="41" spans="2:57" ht="14.4" customHeight="1">
      <c r="B41" s="19"/>
      <c r="AR41" s="19"/>
    </row>
    <row r="42" spans="2:57" ht="14.4" customHeight="1">
      <c r="B42" s="19"/>
      <c r="AR42" s="19"/>
    </row>
    <row r="43" spans="2:57" ht="14.4" customHeight="1">
      <c r="B43" s="19"/>
      <c r="AR43" s="19"/>
    </row>
    <row r="44" spans="2:57" ht="14.4" customHeight="1">
      <c r="B44" s="19"/>
      <c r="AR44" s="19"/>
    </row>
    <row r="45" spans="2:57" ht="14.4" customHeight="1">
      <c r="B45" s="19"/>
      <c r="AR45" s="19"/>
    </row>
    <row r="46" spans="2:57" ht="14.4" customHeight="1">
      <c r="B46" s="19"/>
      <c r="AR46" s="19"/>
    </row>
    <row r="47" spans="2:57" ht="14.4" customHeight="1">
      <c r="B47" s="19"/>
      <c r="AR47" s="19"/>
    </row>
    <row r="48" spans="2:57" ht="14.4" customHeight="1">
      <c r="B48" s="19"/>
      <c r="AR48" s="19"/>
    </row>
    <row r="49" spans="2:44" s="1" customFormat="1" ht="14.4" customHeight="1">
      <c r="B49" s="31"/>
      <c r="D49" s="40" t="s">
        <v>48</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49</v>
      </c>
      <c r="AI49" s="41"/>
      <c r="AJ49" s="41"/>
      <c r="AK49" s="41"/>
      <c r="AL49" s="41"/>
      <c r="AM49" s="41"/>
      <c r="AN49" s="41"/>
      <c r="AO49" s="41"/>
      <c r="AR49" s="31"/>
    </row>
    <row r="50" spans="2:44" ht="10">
      <c r="B50" s="19"/>
      <c r="AR50" s="19"/>
    </row>
    <row r="51" spans="2:44" ht="10">
      <c r="B51" s="19"/>
      <c r="AR51" s="19"/>
    </row>
    <row r="52" spans="2:44" ht="10">
      <c r="B52" s="19"/>
      <c r="AR52" s="19"/>
    </row>
    <row r="53" spans="2:44" ht="10">
      <c r="B53" s="19"/>
      <c r="AR53" s="19"/>
    </row>
    <row r="54" spans="2:44" ht="10">
      <c r="B54" s="19"/>
      <c r="AR54" s="19"/>
    </row>
    <row r="55" spans="2:44" ht="10">
      <c r="B55" s="19"/>
      <c r="AR55" s="19"/>
    </row>
    <row r="56" spans="2:44" ht="10">
      <c r="B56" s="19"/>
      <c r="AR56" s="19"/>
    </row>
    <row r="57" spans="2:44" ht="10">
      <c r="B57" s="19"/>
      <c r="AR57" s="19"/>
    </row>
    <row r="58" spans="2:44" ht="10">
      <c r="B58" s="19"/>
      <c r="AR58" s="19"/>
    </row>
    <row r="59" spans="2:44" ht="10">
      <c r="B59" s="19"/>
      <c r="AR59" s="19"/>
    </row>
    <row r="60" spans="2:44" s="1" customFormat="1" ht="12.5">
      <c r="B60" s="31"/>
      <c r="D60" s="42" t="s">
        <v>50</v>
      </c>
      <c r="E60" s="33"/>
      <c r="F60" s="33"/>
      <c r="G60" s="33"/>
      <c r="H60" s="33"/>
      <c r="I60" s="33"/>
      <c r="J60" s="33"/>
      <c r="K60" s="33"/>
      <c r="L60" s="33"/>
      <c r="M60" s="33"/>
      <c r="N60" s="33"/>
      <c r="O60" s="33"/>
      <c r="P60" s="33"/>
      <c r="Q60" s="33"/>
      <c r="R60" s="33"/>
      <c r="S60" s="33"/>
      <c r="T60" s="33"/>
      <c r="U60" s="33"/>
      <c r="V60" s="42" t="s">
        <v>51</v>
      </c>
      <c r="W60" s="33"/>
      <c r="X60" s="33"/>
      <c r="Y60" s="33"/>
      <c r="Z60" s="33"/>
      <c r="AA60" s="33"/>
      <c r="AB60" s="33"/>
      <c r="AC60" s="33"/>
      <c r="AD60" s="33"/>
      <c r="AE60" s="33"/>
      <c r="AF60" s="33"/>
      <c r="AG60" s="33"/>
      <c r="AH60" s="42" t="s">
        <v>50</v>
      </c>
      <c r="AI60" s="33"/>
      <c r="AJ60" s="33"/>
      <c r="AK60" s="33"/>
      <c r="AL60" s="33"/>
      <c r="AM60" s="42" t="s">
        <v>51</v>
      </c>
      <c r="AN60" s="33"/>
      <c r="AO60" s="33"/>
      <c r="AR60" s="31"/>
    </row>
    <row r="61" spans="2:44" ht="10">
      <c r="B61" s="19"/>
      <c r="AR61" s="19"/>
    </row>
    <row r="62" spans="2:44" ht="10">
      <c r="B62" s="19"/>
      <c r="AR62" s="19"/>
    </row>
    <row r="63" spans="2:44" ht="10">
      <c r="B63" s="19"/>
      <c r="AR63" s="19"/>
    </row>
    <row r="64" spans="2:44" s="1" customFormat="1" ht="13">
      <c r="B64" s="31"/>
      <c r="D64" s="40" t="s">
        <v>52</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53</v>
      </c>
      <c r="AI64" s="41"/>
      <c r="AJ64" s="41"/>
      <c r="AK64" s="41"/>
      <c r="AL64" s="41"/>
      <c r="AM64" s="41"/>
      <c r="AN64" s="41"/>
      <c r="AO64" s="41"/>
      <c r="AR64" s="31"/>
    </row>
    <row r="65" spans="2:44" ht="10">
      <c r="B65" s="19"/>
      <c r="AR65" s="19"/>
    </row>
    <row r="66" spans="2:44" ht="10">
      <c r="B66" s="19"/>
      <c r="AR66" s="19"/>
    </row>
    <row r="67" spans="2:44" ht="10">
      <c r="B67" s="19"/>
      <c r="AR67" s="19"/>
    </row>
    <row r="68" spans="2:44" ht="10">
      <c r="B68" s="19"/>
      <c r="AR68" s="19"/>
    </row>
    <row r="69" spans="2:44" ht="10">
      <c r="B69" s="19"/>
      <c r="AR69" s="19"/>
    </row>
    <row r="70" spans="2:44" ht="10">
      <c r="B70" s="19"/>
      <c r="AR70" s="19"/>
    </row>
    <row r="71" spans="2:44" ht="10">
      <c r="B71" s="19"/>
      <c r="AR71" s="19"/>
    </row>
    <row r="72" spans="2:44" ht="10">
      <c r="B72" s="19"/>
      <c r="AR72" s="19"/>
    </row>
    <row r="73" spans="2:44" ht="10">
      <c r="B73" s="19"/>
      <c r="AR73" s="19"/>
    </row>
    <row r="74" spans="2:44" ht="10">
      <c r="B74" s="19"/>
      <c r="AR74" s="19"/>
    </row>
    <row r="75" spans="2:44" s="1" customFormat="1" ht="12.5">
      <c r="B75" s="31"/>
      <c r="D75" s="42" t="s">
        <v>50</v>
      </c>
      <c r="E75" s="33"/>
      <c r="F75" s="33"/>
      <c r="G75" s="33"/>
      <c r="H75" s="33"/>
      <c r="I75" s="33"/>
      <c r="J75" s="33"/>
      <c r="K75" s="33"/>
      <c r="L75" s="33"/>
      <c r="M75" s="33"/>
      <c r="N75" s="33"/>
      <c r="O75" s="33"/>
      <c r="P75" s="33"/>
      <c r="Q75" s="33"/>
      <c r="R75" s="33"/>
      <c r="S75" s="33"/>
      <c r="T75" s="33"/>
      <c r="U75" s="33"/>
      <c r="V75" s="42" t="s">
        <v>51</v>
      </c>
      <c r="W75" s="33"/>
      <c r="X75" s="33"/>
      <c r="Y75" s="33"/>
      <c r="Z75" s="33"/>
      <c r="AA75" s="33"/>
      <c r="AB75" s="33"/>
      <c r="AC75" s="33"/>
      <c r="AD75" s="33"/>
      <c r="AE75" s="33"/>
      <c r="AF75" s="33"/>
      <c r="AG75" s="33"/>
      <c r="AH75" s="42" t="s">
        <v>50</v>
      </c>
      <c r="AI75" s="33"/>
      <c r="AJ75" s="33"/>
      <c r="AK75" s="33"/>
      <c r="AL75" s="33"/>
      <c r="AM75" s="42" t="s">
        <v>51</v>
      </c>
      <c r="AN75" s="33"/>
      <c r="AO75" s="33"/>
      <c r="AR75" s="31"/>
    </row>
    <row r="76" spans="2:44" s="1" customFormat="1" ht="10">
      <c r="B76" s="31"/>
      <c r="AR76" s="31"/>
    </row>
    <row r="77" spans="2:44" s="1" customFormat="1" ht="7"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7"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5" customHeight="1">
      <c r="B82" s="31"/>
      <c r="C82" s="20" t="s">
        <v>54</v>
      </c>
      <c r="AR82" s="31"/>
    </row>
    <row r="83" spans="1:91" s="1" customFormat="1" ht="7" customHeight="1">
      <c r="B83" s="31"/>
      <c r="AR83" s="31"/>
    </row>
    <row r="84" spans="1:91" s="3" customFormat="1" ht="12" customHeight="1">
      <c r="B84" s="47"/>
      <c r="C84" s="26" t="s">
        <v>13</v>
      </c>
      <c r="L84" s="3" t="str">
        <f>K5</f>
        <v>21/2025</v>
      </c>
      <c r="AR84" s="47"/>
    </row>
    <row r="85" spans="1:91" s="4" customFormat="1" ht="37" customHeight="1">
      <c r="B85" s="48"/>
      <c r="C85" s="49" t="s">
        <v>16</v>
      </c>
      <c r="L85" s="196" t="str">
        <f>K6</f>
        <v>Stavební úpravy střech objektu MSH</v>
      </c>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R85" s="48"/>
    </row>
    <row r="86" spans="1:91" s="1" customFormat="1" ht="7" customHeight="1">
      <c r="B86" s="31"/>
      <c r="AR86" s="31"/>
    </row>
    <row r="87" spans="1:91" s="1" customFormat="1" ht="12" customHeight="1">
      <c r="B87" s="31"/>
      <c r="C87" s="26" t="s">
        <v>20</v>
      </c>
      <c r="L87" s="50" t="str">
        <f>IF(K8="","",K8)</f>
        <v>Louny</v>
      </c>
      <c r="AI87" s="26" t="s">
        <v>22</v>
      </c>
      <c r="AM87" s="222" t="str">
        <f>IF(AN8= "","",AN8)</f>
        <v>31. 1. 2025</v>
      </c>
      <c r="AN87" s="222"/>
      <c r="AR87" s="31"/>
    </row>
    <row r="88" spans="1:91" s="1" customFormat="1" ht="7" customHeight="1">
      <c r="B88" s="31"/>
      <c r="AR88" s="31"/>
    </row>
    <row r="89" spans="1:91" s="1" customFormat="1" ht="15.15" customHeight="1">
      <c r="B89" s="31"/>
      <c r="C89" s="26" t="s">
        <v>24</v>
      </c>
      <c r="L89" s="3" t="str">
        <f>IF(E11= "","",E11)</f>
        <v xml:space="preserve"> </v>
      </c>
      <c r="AI89" s="26" t="s">
        <v>30</v>
      </c>
      <c r="AM89" s="223" t="str">
        <f>IF(E17="","",E17)</f>
        <v xml:space="preserve"> </v>
      </c>
      <c r="AN89" s="224"/>
      <c r="AO89" s="224"/>
      <c r="AP89" s="224"/>
      <c r="AR89" s="31"/>
      <c r="AS89" s="226" t="s">
        <v>55</v>
      </c>
      <c r="AT89" s="227"/>
      <c r="AU89" s="52"/>
      <c r="AV89" s="52"/>
      <c r="AW89" s="52"/>
      <c r="AX89" s="52"/>
      <c r="AY89" s="52"/>
      <c r="AZ89" s="52"/>
      <c r="BA89" s="52"/>
      <c r="BB89" s="52"/>
      <c r="BC89" s="52"/>
      <c r="BD89" s="53"/>
    </row>
    <row r="90" spans="1:91" s="1" customFormat="1" ht="15.15" customHeight="1">
      <c r="B90" s="31"/>
      <c r="C90" s="26" t="s">
        <v>28</v>
      </c>
      <c r="L90" s="3" t="str">
        <f>IF(E14= "Vyplň údaj","",E14)</f>
        <v/>
      </c>
      <c r="AI90" s="26" t="s">
        <v>32</v>
      </c>
      <c r="AM90" s="223" t="str">
        <f>IF(E20="","",E20)</f>
        <v xml:space="preserve"> </v>
      </c>
      <c r="AN90" s="224"/>
      <c r="AO90" s="224"/>
      <c r="AP90" s="224"/>
      <c r="AR90" s="31"/>
      <c r="AS90" s="228"/>
      <c r="AT90" s="229"/>
      <c r="BD90" s="55"/>
    </row>
    <row r="91" spans="1:91" s="1" customFormat="1" ht="10.75" customHeight="1">
      <c r="B91" s="31"/>
      <c r="AR91" s="31"/>
      <c r="AS91" s="228"/>
      <c r="AT91" s="229"/>
      <c r="BD91" s="55"/>
    </row>
    <row r="92" spans="1:91" s="1" customFormat="1" ht="29.25" customHeight="1">
      <c r="B92" s="31"/>
      <c r="C92" s="192" t="s">
        <v>56</v>
      </c>
      <c r="D92" s="193"/>
      <c r="E92" s="193"/>
      <c r="F92" s="193"/>
      <c r="G92" s="193"/>
      <c r="H92" s="56"/>
      <c r="I92" s="195" t="s">
        <v>57</v>
      </c>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221" t="s">
        <v>58</v>
      </c>
      <c r="AH92" s="193"/>
      <c r="AI92" s="193"/>
      <c r="AJ92" s="193"/>
      <c r="AK92" s="193"/>
      <c r="AL92" s="193"/>
      <c r="AM92" s="193"/>
      <c r="AN92" s="195" t="s">
        <v>59</v>
      </c>
      <c r="AO92" s="193"/>
      <c r="AP92" s="225"/>
      <c r="AQ92" s="57" t="s">
        <v>60</v>
      </c>
      <c r="AR92" s="31"/>
      <c r="AS92" s="58" t="s">
        <v>61</v>
      </c>
      <c r="AT92" s="59" t="s">
        <v>62</v>
      </c>
      <c r="AU92" s="59" t="s">
        <v>63</v>
      </c>
      <c r="AV92" s="59" t="s">
        <v>64</v>
      </c>
      <c r="AW92" s="59" t="s">
        <v>65</v>
      </c>
      <c r="AX92" s="59" t="s">
        <v>66</v>
      </c>
      <c r="AY92" s="59" t="s">
        <v>67</v>
      </c>
      <c r="AZ92" s="59" t="s">
        <v>68</v>
      </c>
      <c r="BA92" s="59" t="s">
        <v>69</v>
      </c>
      <c r="BB92" s="59" t="s">
        <v>70</v>
      </c>
      <c r="BC92" s="59" t="s">
        <v>71</v>
      </c>
      <c r="BD92" s="60" t="s">
        <v>72</v>
      </c>
    </row>
    <row r="93" spans="1:91" s="1" customFormat="1" ht="10.75" customHeight="1">
      <c r="B93" s="31"/>
      <c r="AR93" s="31"/>
      <c r="AS93" s="61"/>
      <c r="AT93" s="52"/>
      <c r="AU93" s="52"/>
      <c r="AV93" s="52"/>
      <c r="AW93" s="52"/>
      <c r="AX93" s="52"/>
      <c r="AY93" s="52"/>
      <c r="AZ93" s="52"/>
      <c r="BA93" s="52"/>
      <c r="BB93" s="52"/>
      <c r="BC93" s="52"/>
      <c r="BD93" s="53"/>
    </row>
    <row r="94" spans="1:91" s="5" customFormat="1" ht="32.4" customHeight="1">
      <c r="B94" s="62"/>
      <c r="C94" s="63" t="s">
        <v>73</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30">
        <f>ROUND(SUM(AG95:AG108),2)</f>
        <v>0</v>
      </c>
      <c r="AH94" s="230"/>
      <c r="AI94" s="230"/>
      <c r="AJ94" s="230"/>
      <c r="AK94" s="230"/>
      <c r="AL94" s="230"/>
      <c r="AM94" s="230"/>
      <c r="AN94" s="231">
        <f t="shared" ref="AN94:AN108" si="0">SUM(AG94,AT94)</f>
        <v>0</v>
      </c>
      <c r="AO94" s="231"/>
      <c r="AP94" s="231"/>
      <c r="AQ94" s="66" t="s">
        <v>1</v>
      </c>
      <c r="AR94" s="62"/>
      <c r="AS94" s="67">
        <f>ROUND(SUM(AS95:AS108),2)</f>
        <v>0</v>
      </c>
      <c r="AT94" s="68">
        <f t="shared" ref="AT94:AT108" si="1">ROUND(SUM(AV94:AW94),2)</f>
        <v>0</v>
      </c>
      <c r="AU94" s="69">
        <f>ROUND(SUM(AU95:AU108),5)</f>
        <v>0</v>
      </c>
      <c r="AV94" s="68">
        <f>ROUND(AZ94*L29,2)</f>
        <v>0</v>
      </c>
      <c r="AW94" s="68">
        <f>ROUND(BA94*L30,2)</f>
        <v>0</v>
      </c>
      <c r="AX94" s="68">
        <f>ROUND(BB94*L29,2)</f>
        <v>0</v>
      </c>
      <c r="AY94" s="68">
        <f>ROUND(BC94*L30,2)</f>
        <v>0</v>
      </c>
      <c r="AZ94" s="68">
        <f>ROUND(SUM(AZ95:AZ108),2)</f>
        <v>0</v>
      </c>
      <c r="BA94" s="68">
        <f>ROUND(SUM(BA95:BA108),2)</f>
        <v>0</v>
      </c>
      <c r="BB94" s="68">
        <f>ROUND(SUM(BB95:BB108),2)</f>
        <v>0</v>
      </c>
      <c r="BC94" s="68">
        <f>ROUND(SUM(BC95:BC108),2)</f>
        <v>0</v>
      </c>
      <c r="BD94" s="70">
        <f>ROUND(SUM(BD95:BD108),2)</f>
        <v>0</v>
      </c>
      <c r="BS94" s="71" t="s">
        <v>74</v>
      </c>
      <c r="BT94" s="71" t="s">
        <v>75</v>
      </c>
      <c r="BV94" s="71" t="s">
        <v>76</v>
      </c>
      <c r="BW94" s="71" t="s">
        <v>4</v>
      </c>
      <c r="BX94" s="71" t="s">
        <v>77</v>
      </c>
      <c r="CL94" s="71" t="s">
        <v>1</v>
      </c>
    </row>
    <row r="95" spans="1:91" s="6" customFormat="1" ht="16.5" customHeight="1">
      <c r="A95" s="72" t="s">
        <v>78</v>
      </c>
      <c r="B95" s="73"/>
      <c r="C95" s="74"/>
      <c r="D95" s="194" t="s">
        <v>14</v>
      </c>
      <c r="E95" s="194"/>
      <c r="F95" s="194"/>
      <c r="G95" s="194"/>
      <c r="H95" s="194"/>
      <c r="I95" s="75"/>
      <c r="J95" s="194" t="s">
        <v>17</v>
      </c>
      <c r="K95" s="194"/>
      <c r="L95" s="194"/>
      <c r="M95" s="194"/>
      <c r="N95" s="194"/>
      <c r="O95" s="194"/>
      <c r="P95" s="194"/>
      <c r="Q95" s="194"/>
      <c r="R95" s="194"/>
      <c r="S95" s="194"/>
      <c r="T95" s="194"/>
      <c r="U95" s="194"/>
      <c r="V95" s="194"/>
      <c r="W95" s="194"/>
      <c r="X95" s="194"/>
      <c r="Y95" s="194"/>
      <c r="Z95" s="194"/>
      <c r="AA95" s="194"/>
      <c r="AB95" s="194"/>
      <c r="AC95" s="194"/>
      <c r="AD95" s="194"/>
      <c r="AE95" s="194"/>
      <c r="AF95" s="194"/>
      <c r="AG95" s="219">
        <f>'21-2025 - Stavební úpravy...'!J28</f>
        <v>0</v>
      </c>
      <c r="AH95" s="220"/>
      <c r="AI95" s="220"/>
      <c r="AJ95" s="220"/>
      <c r="AK95" s="220"/>
      <c r="AL95" s="220"/>
      <c r="AM95" s="220"/>
      <c r="AN95" s="219">
        <f t="shared" si="0"/>
        <v>0</v>
      </c>
      <c r="AO95" s="220"/>
      <c r="AP95" s="220"/>
      <c r="AQ95" s="76" t="s">
        <v>79</v>
      </c>
      <c r="AR95" s="73"/>
      <c r="AS95" s="77">
        <v>0</v>
      </c>
      <c r="AT95" s="78">
        <f t="shared" si="1"/>
        <v>0</v>
      </c>
      <c r="AU95" s="79">
        <f>'21-2025 - Stavební úpravy...'!P116</f>
        <v>0</v>
      </c>
      <c r="AV95" s="78">
        <f>'21-2025 - Stavební úpravy...'!J31</f>
        <v>0</v>
      </c>
      <c r="AW95" s="78">
        <f>'21-2025 - Stavební úpravy...'!J32</f>
        <v>0</v>
      </c>
      <c r="AX95" s="78">
        <f>'21-2025 - Stavební úpravy...'!J33</f>
        <v>0</v>
      </c>
      <c r="AY95" s="78">
        <f>'21-2025 - Stavební úpravy...'!J34</f>
        <v>0</v>
      </c>
      <c r="AZ95" s="78">
        <f>'21-2025 - Stavební úpravy...'!F31</f>
        <v>0</v>
      </c>
      <c r="BA95" s="78">
        <f>'21-2025 - Stavební úpravy...'!F32</f>
        <v>0</v>
      </c>
      <c r="BB95" s="78">
        <f>'21-2025 - Stavební úpravy...'!F33</f>
        <v>0</v>
      </c>
      <c r="BC95" s="78">
        <f>'21-2025 - Stavební úpravy...'!F34</f>
        <v>0</v>
      </c>
      <c r="BD95" s="80">
        <f>'21-2025 - Stavební úpravy...'!F35</f>
        <v>0</v>
      </c>
      <c r="BT95" s="81" t="s">
        <v>80</v>
      </c>
      <c r="BU95" s="81" t="s">
        <v>81</v>
      </c>
      <c r="BV95" s="81" t="s">
        <v>76</v>
      </c>
      <c r="BW95" s="81" t="s">
        <v>4</v>
      </c>
      <c r="BX95" s="81" t="s">
        <v>77</v>
      </c>
      <c r="CL95" s="81" t="s">
        <v>1</v>
      </c>
    </row>
    <row r="96" spans="1:91" s="6" customFormat="1" ht="16.5" customHeight="1">
      <c r="A96" s="72" t="s">
        <v>78</v>
      </c>
      <c r="B96" s="73"/>
      <c r="C96" s="74"/>
      <c r="D96" s="194" t="s">
        <v>82</v>
      </c>
      <c r="E96" s="194"/>
      <c r="F96" s="194"/>
      <c r="G96" s="194"/>
      <c r="H96" s="194"/>
      <c r="I96" s="75"/>
      <c r="J96" s="194" t="s">
        <v>83</v>
      </c>
      <c r="K96" s="194"/>
      <c r="L96" s="194"/>
      <c r="M96" s="194"/>
      <c r="N96" s="194"/>
      <c r="O96" s="194"/>
      <c r="P96" s="194"/>
      <c r="Q96" s="194"/>
      <c r="R96" s="194"/>
      <c r="S96" s="194"/>
      <c r="T96" s="194"/>
      <c r="U96" s="194"/>
      <c r="V96" s="194"/>
      <c r="W96" s="194"/>
      <c r="X96" s="194"/>
      <c r="Y96" s="194"/>
      <c r="Z96" s="194"/>
      <c r="AA96" s="194"/>
      <c r="AB96" s="194"/>
      <c r="AC96" s="194"/>
      <c r="AD96" s="194"/>
      <c r="AE96" s="194"/>
      <c r="AF96" s="194"/>
      <c r="AG96" s="219">
        <f>'A-B - Střecha A, bourací ...'!J30</f>
        <v>0</v>
      </c>
      <c r="AH96" s="220"/>
      <c r="AI96" s="220"/>
      <c r="AJ96" s="220"/>
      <c r="AK96" s="220"/>
      <c r="AL96" s="220"/>
      <c r="AM96" s="220"/>
      <c r="AN96" s="219">
        <f t="shared" si="0"/>
        <v>0</v>
      </c>
      <c r="AO96" s="220"/>
      <c r="AP96" s="220"/>
      <c r="AQ96" s="76" t="s">
        <v>79</v>
      </c>
      <c r="AR96" s="73"/>
      <c r="AS96" s="77">
        <v>0</v>
      </c>
      <c r="AT96" s="78">
        <f t="shared" si="1"/>
        <v>0</v>
      </c>
      <c r="AU96" s="79">
        <f>'A-B - Střecha A, bourací ...'!P126</f>
        <v>0</v>
      </c>
      <c r="AV96" s="78">
        <f>'A-B - Střecha A, bourací ...'!J33</f>
        <v>0</v>
      </c>
      <c r="AW96" s="78">
        <f>'A-B - Střecha A, bourací ...'!J34</f>
        <v>0</v>
      </c>
      <c r="AX96" s="78">
        <f>'A-B - Střecha A, bourací ...'!J35</f>
        <v>0</v>
      </c>
      <c r="AY96" s="78">
        <f>'A-B - Střecha A, bourací ...'!J36</f>
        <v>0</v>
      </c>
      <c r="AZ96" s="78">
        <f>'A-B - Střecha A, bourací ...'!F33</f>
        <v>0</v>
      </c>
      <c r="BA96" s="78">
        <f>'A-B - Střecha A, bourací ...'!F34</f>
        <v>0</v>
      </c>
      <c r="BB96" s="78">
        <f>'A-B - Střecha A, bourací ...'!F35</f>
        <v>0</v>
      </c>
      <c r="BC96" s="78">
        <f>'A-B - Střecha A, bourací ...'!F36</f>
        <v>0</v>
      </c>
      <c r="BD96" s="80">
        <f>'A-B - Střecha A, bourací ...'!F37</f>
        <v>0</v>
      </c>
      <c r="BT96" s="81" t="s">
        <v>80</v>
      </c>
      <c r="BV96" s="81" t="s">
        <v>76</v>
      </c>
      <c r="BW96" s="81" t="s">
        <v>84</v>
      </c>
      <c r="BX96" s="81" t="s">
        <v>4</v>
      </c>
      <c r="CL96" s="81" t="s">
        <v>1</v>
      </c>
      <c r="CM96" s="81" t="s">
        <v>85</v>
      </c>
    </row>
    <row r="97" spans="1:91" s="6" customFormat="1" ht="16.5" customHeight="1">
      <c r="A97" s="72" t="s">
        <v>78</v>
      </c>
      <c r="B97" s="73"/>
      <c r="C97" s="74"/>
      <c r="D97" s="194" t="s">
        <v>86</v>
      </c>
      <c r="E97" s="194"/>
      <c r="F97" s="194"/>
      <c r="G97" s="194"/>
      <c r="H97" s="194"/>
      <c r="I97" s="75"/>
      <c r="J97" s="194" t="s">
        <v>87</v>
      </c>
      <c r="K97" s="194"/>
      <c r="L97" s="194"/>
      <c r="M97" s="194"/>
      <c r="N97" s="194"/>
      <c r="O97" s="194"/>
      <c r="P97" s="194"/>
      <c r="Q97" s="194"/>
      <c r="R97" s="194"/>
      <c r="S97" s="194"/>
      <c r="T97" s="194"/>
      <c r="U97" s="194"/>
      <c r="V97" s="194"/>
      <c r="W97" s="194"/>
      <c r="X97" s="194"/>
      <c r="Y97" s="194"/>
      <c r="Z97" s="194"/>
      <c r="AA97" s="194"/>
      <c r="AB97" s="194"/>
      <c r="AC97" s="194"/>
      <c r="AD97" s="194"/>
      <c r="AE97" s="194"/>
      <c r="AF97" s="194"/>
      <c r="AG97" s="219">
        <f>'A-N - Střecha A, nové kon...'!J30</f>
        <v>0</v>
      </c>
      <c r="AH97" s="220"/>
      <c r="AI97" s="220"/>
      <c r="AJ97" s="220"/>
      <c r="AK97" s="220"/>
      <c r="AL97" s="220"/>
      <c r="AM97" s="220"/>
      <c r="AN97" s="219">
        <f t="shared" si="0"/>
        <v>0</v>
      </c>
      <c r="AO97" s="220"/>
      <c r="AP97" s="220"/>
      <c r="AQ97" s="76" t="s">
        <v>79</v>
      </c>
      <c r="AR97" s="73"/>
      <c r="AS97" s="77">
        <v>0</v>
      </c>
      <c r="AT97" s="78">
        <f t="shared" si="1"/>
        <v>0</v>
      </c>
      <c r="AU97" s="79">
        <f>'A-N - Střecha A, nové kon...'!P129</f>
        <v>0</v>
      </c>
      <c r="AV97" s="78">
        <f>'A-N - Střecha A, nové kon...'!J33</f>
        <v>0</v>
      </c>
      <c r="AW97" s="78">
        <f>'A-N - Střecha A, nové kon...'!J34</f>
        <v>0</v>
      </c>
      <c r="AX97" s="78">
        <f>'A-N - Střecha A, nové kon...'!J35</f>
        <v>0</v>
      </c>
      <c r="AY97" s="78">
        <f>'A-N - Střecha A, nové kon...'!J36</f>
        <v>0</v>
      </c>
      <c r="AZ97" s="78">
        <f>'A-N - Střecha A, nové kon...'!F33</f>
        <v>0</v>
      </c>
      <c r="BA97" s="78">
        <f>'A-N - Střecha A, nové kon...'!F34</f>
        <v>0</v>
      </c>
      <c r="BB97" s="78">
        <f>'A-N - Střecha A, nové kon...'!F35</f>
        <v>0</v>
      </c>
      <c r="BC97" s="78">
        <f>'A-N - Střecha A, nové kon...'!F36</f>
        <v>0</v>
      </c>
      <c r="BD97" s="80">
        <f>'A-N - Střecha A, nové kon...'!F37</f>
        <v>0</v>
      </c>
      <c r="BT97" s="81" t="s">
        <v>80</v>
      </c>
      <c r="BV97" s="81" t="s">
        <v>76</v>
      </c>
      <c r="BW97" s="81" t="s">
        <v>88</v>
      </c>
      <c r="BX97" s="81" t="s">
        <v>4</v>
      </c>
      <c r="CL97" s="81" t="s">
        <v>1</v>
      </c>
      <c r="CM97" s="81" t="s">
        <v>85</v>
      </c>
    </row>
    <row r="98" spans="1:91" s="6" customFormat="1" ht="16.5" customHeight="1">
      <c r="A98" s="72" t="s">
        <v>78</v>
      </c>
      <c r="B98" s="73"/>
      <c r="C98" s="74"/>
      <c r="D98" s="194" t="s">
        <v>89</v>
      </c>
      <c r="E98" s="194"/>
      <c r="F98" s="194"/>
      <c r="G98" s="194"/>
      <c r="H98" s="194"/>
      <c r="I98" s="75"/>
      <c r="J98" s="194" t="s">
        <v>90</v>
      </c>
      <c r="K98" s="194"/>
      <c r="L98" s="194"/>
      <c r="M98" s="194"/>
      <c r="N98" s="194"/>
      <c r="O98" s="194"/>
      <c r="P98" s="194"/>
      <c r="Q98" s="194"/>
      <c r="R98" s="194"/>
      <c r="S98" s="194"/>
      <c r="T98" s="194"/>
      <c r="U98" s="194"/>
      <c r="V98" s="194"/>
      <c r="W98" s="194"/>
      <c r="X98" s="194"/>
      <c r="Y98" s="194"/>
      <c r="Z98" s="194"/>
      <c r="AA98" s="194"/>
      <c r="AB98" s="194"/>
      <c r="AC98" s="194"/>
      <c r="AD98" s="194"/>
      <c r="AE98" s="194"/>
      <c r="AF98" s="194"/>
      <c r="AG98" s="219">
        <f>'B-B - Střecha B, bourací ...'!J30</f>
        <v>0</v>
      </c>
      <c r="AH98" s="220"/>
      <c r="AI98" s="220"/>
      <c r="AJ98" s="220"/>
      <c r="AK98" s="220"/>
      <c r="AL98" s="220"/>
      <c r="AM98" s="220"/>
      <c r="AN98" s="219">
        <f t="shared" si="0"/>
        <v>0</v>
      </c>
      <c r="AO98" s="220"/>
      <c r="AP98" s="220"/>
      <c r="AQ98" s="76" t="s">
        <v>79</v>
      </c>
      <c r="AR98" s="73"/>
      <c r="AS98" s="77">
        <v>0</v>
      </c>
      <c r="AT98" s="78">
        <f t="shared" si="1"/>
        <v>0</v>
      </c>
      <c r="AU98" s="79">
        <f>'B-B - Střecha B, bourací ...'!P130</f>
        <v>0</v>
      </c>
      <c r="AV98" s="78">
        <f>'B-B - Střecha B, bourací ...'!J33</f>
        <v>0</v>
      </c>
      <c r="AW98" s="78">
        <f>'B-B - Střecha B, bourací ...'!J34</f>
        <v>0</v>
      </c>
      <c r="AX98" s="78">
        <f>'B-B - Střecha B, bourací ...'!J35</f>
        <v>0</v>
      </c>
      <c r="AY98" s="78">
        <f>'B-B - Střecha B, bourací ...'!J36</f>
        <v>0</v>
      </c>
      <c r="AZ98" s="78">
        <f>'B-B - Střecha B, bourací ...'!F33</f>
        <v>0</v>
      </c>
      <c r="BA98" s="78">
        <f>'B-B - Střecha B, bourací ...'!F34</f>
        <v>0</v>
      </c>
      <c r="BB98" s="78">
        <f>'B-B - Střecha B, bourací ...'!F35</f>
        <v>0</v>
      </c>
      <c r="BC98" s="78">
        <f>'B-B - Střecha B, bourací ...'!F36</f>
        <v>0</v>
      </c>
      <c r="BD98" s="80">
        <f>'B-B - Střecha B, bourací ...'!F37</f>
        <v>0</v>
      </c>
      <c r="BT98" s="81" t="s">
        <v>80</v>
      </c>
      <c r="BV98" s="81" t="s">
        <v>76</v>
      </c>
      <c r="BW98" s="81" t="s">
        <v>91</v>
      </c>
      <c r="BX98" s="81" t="s">
        <v>4</v>
      </c>
      <c r="CL98" s="81" t="s">
        <v>1</v>
      </c>
      <c r="CM98" s="81" t="s">
        <v>85</v>
      </c>
    </row>
    <row r="99" spans="1:91" s="6" customFormat="1" ht="16.5" customHeight="1">
      <c r="A99" s="72" t="s">
        <v>78</v>
      </c>
      <c r="B99" s="73"/>
      <c r="C99" s="74"/>
      <c r="D99" s="194" t="s">
        <v>92</v>
      </c>
      <c r="E99" s="194"/>
      <c r="F99" s="194"/>
      <c r="G99" s="194"/>
      <c r="H99" s="194"/>
      <c r="I99" s="75"/>
      <c r="J99" s="194" t="s">
        <v>93</v>
      </c>
      <c r="K99" s="194"/>
      <c r="L99" s="194"/>
      <c r="M99" s="194"/>
      <c r="N99" s="194"/>
      <c r="O99" s="194"/>
      <c r="P99" s="194"/>
      <c r="Q99" s="194"/>
      <c r="R99" s="194"/>
      <c r="S99" s="194"/>
      <c r="T99" s="194"/>
      <c r="U99" s="194"/>
      <c r="V99" s="194"/>
      <c r="W99" s="194"/>
      <c r="X99" s="194"/>
      <c r="Y99" s="194"/>
      <c r="Z99" s="194"/>
      <c r="AA99" s="194"/>
      <c r="AB99" s="194"/>
      <c r="AC99" s="194"/>
      <c r="AD99" s="194"/>
      <c r="AE99" s="194"/>
      <c r="AF99" s="194"/>
      <c r="AG99" s="219">
        <f>'B-N - Střecha B, nové kon...'!J30</f>
        <v>0</v>
      </c>
      <c r="AH99" s="220"/>
      <c r="AI99" s="220"/>
      <c r="AJ99" s="220"/>
      <c r="AK99" s="220"/>
      <c r="AL99" s="220"/>
      <c r="AM99" s="220"/>
      <c r="AN99" s="219">
        <f t="shared" si="0"/>
        <v>0</v>
      </c>
      <c r="AO99" s="220"/>
      <c r="AP99" s="220"/>
      <c r="AQ99" s="76" t="s">
        <v>79</v>
      </c>
      <c r="AR99" s="73"/>
      <c r="AS99" s="77">
        <v>0</v>
      </c>
      <c r="AT99" s="78">
        <f t="shared" si="1"/>
        <v>0</v>
      </c>
      <c r="AU99" s="79">
        <f>'B-N - Střecha B, nové kon...'!P131</f>
        <v>0</v>
      </c>
      <c r="AV99" s="78">
        <f>'B-N - Střecha B, nové kon...'!J33</f>
        <v>0</v>
      </c>
      <c r="AW99" s="78">
        <f>'B-N - Střecha B, nové kon...'!J34</f>
        <v>0</v>
      </c>
      <c r="AX99" s="78">
        <f>'B-N - Střecha B, nové kon...'!J35</f>
        <v>0</v>
      </c>
      <c r="AY99" s="78">
        <f>'B-N - Střecha B, nové kon...'!J36</f>
        <v>0</v>
      </c>
      <c r="AZ99" s="78">
        <f>'B-N - Střecha B, nové kon...'!F33</f>
        <v>0</v>
      </c>
      <c r="BA99" s="78">
        <f>'B-N - Střecha B, nové kon...'!F34</f>
        <v>0</v>
      </c>
      <c r="BB99" s="78">
        <f>'B-N - Střecha B, nové kon...'!F35</f>
        <v>0</v>
      </c>
      <c r="BC99" s="78">
        <f>'B-N - Střecha B, nové kon...'!F36</f>
        <v>0</v>
      </c>
      <c r="BD99" s="80">
        <f>'B-N - Střecha B, nové kon...'!F37</f>
        <v>0</v>
      </c>
      <c r="BT99" s="81" t="s">
        <v>80</v>
      </c>
      <c r="BV99" s="81" t="s">
        <v>76</v>
      </c>
      <c r="BW99" s="81" t="s">
        <v>94</v>
      </c>
      <c r="BX99" s="81" t="s">
        <v>4</v>
      </c>
      <c r="CL99" s="81" t="s">
        <v>1</v>
      </c>
      <c r="CM99" s="81" t="s">
        <v>85</v>
      </c>
    </row>
    <row r="100" spans="1:91" s="6" customFormat="1" ht="16.5" customHeight="1">
      <c r="A100" s="72" t="s">
        <v>78</v>
      </c>
      <c r="B100" s="73"/>
      <c r="C100" s="74"/>
      <c r="D100" s="194" t="s">
        <v>95</v>
      </c>
      <c r="E100" s="194"/>
      <c r="F100" s="194"/>
      <c r="G100" s="194"/>
      <c r="H100" s="194"/>
      <c r="I100" s="75"/>
      <c r="J100" s="194" t="s">
        <v>96</v>
      </c>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219">
        <f>'C-B - Střecha C, bourací ...'!J30</f>
        <v>0</v>
      </c>
      <c r="AH100" s="220"/>
      <c r="AI100" s="220"/>
      <c r="AJ100" s="220"/>
      <c r="AK100" s="220"/>
      <c r="AL100" s="220"/>
      <c r="AM100" s="220"/>
      <c r="AN100" s="219">
        <f t="shared" si="0"/>
        <v>0</v>
      </c>
      <c r="AO100" s="220"/>
      <c r="AP100" s="220"/>
      <c r="AQ100" s="76" t="s">
        <v>79</v>
      </c>
      <c r="AR100" s="73"/>
      <c r="AS100" s="77">
        <v>0</v>
      </c>
      <c r="AT100" s="78">
        <f t="shared" si="1"/>
        <v>0</v>
      </c>
      <c r="AU100" s="79">
        <f>'C-B - Střecha C, bourací ...'!P129</f>
        <v>0</v>
      </c>
      <c r="AV100" s="78">
        <f>'C-B - Střecha C, bourací ...'!J33</f>
        <v>0</v>
      </c>
      <c r="AW100" s="78">
        <f>'C-B - Střecha C, bourací ...'!J34</f>
        <v>0</v>
      </c>
      <c r="AX100" s="78">
        <f>'C-B - Střecha C, bourací ...'!J35</f>
        <v>0</v>
      </c>
      <c r="AY100" s="78">
        <f>'C-B - Střecha C, bourací ...'!J36</f>
        <v>0</v>
      </c>
      <c r="AZ100" s="78">
        <f>'C-B - Střecha C, bourací ...'!F33</f>
        <v>0</v>
      </c>
      <c r="BA100" s="78">
        <f>'C-B - Střecha C, bourací ...'!F34</f>
        <v>0</v>
      </c>
      <c r="BB100" s="78">
        <f>'C-B - Střecha C, bourací ...'!F35</f>
        <v>0</v>
      </c>
      <c r="BC100" s="78">
        <f>'C-B - Střecha C, bourací ...'!F36</f>
        <v>0</v>
      </c>
      <c r="BD100" s="80">
        <f>'C-B - Střecha C, bourací ...'!F37</f>
        <v>0</v>
      </c>
      <c r="BT100" s="81" t="s">
        <v>80</v>
      </c>
      <c r="BV100" s="81" t="s">
        <v>76</v>
      </c>
      <c r="BW100" s="81" t="s">
        <v>97</v>
      </c>
      <c r="BX100" s="81" t="s">
        <v>4</v>
      </c>
      <c r="CL100" s="81" t="s">
        <v>1</v>
      </c>
      <c r="CM100" s="81" t="s">
        <v>85</v>
      </c>
    </row>
    <row r="101" spans="1:91" s="6" customFormat="1" ht="16.5" customHeight="1">
      <c r="A101" s="72" t="s">
        <v>78</v>
      </c>
      <c r="B101" s="73"/>
      <c r="C101" s="74"/>
      <c r="D101" s="194" t="s">
        <v>98</v>
      </c>
      <c r="E101" s="194"/>
      <c r="F101" s="194"/>
      <c r="G101" s="194"/>
      <c r="H101" s="194"/>
      <c r="I101" s="75"/>
      <c r="J101" s="194" t="s">
        <v>99</v>
      </c>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219">
        <f>'C-N - Střecha C, nové kon...'!J30</f>
        <v>0</v>
      </c>
      <c r="AH101" s="220"/>
      <c r="AI101" s="220"/>
      <c r="AJ101" s="220"/>
      <c r="AK101" s="220"/>
      <c r="AL101" s="220"/>
      <c r="AM101" s="220"/>
      <c r="AN101" s="219">
        <f t="shared" si="0"/>
        <v>0</v>
      </c>
      <c r="AO101" s="220"/>
      <c r="AP101" s="220"/>
      <c r="AQ101" s="76" t="s">
        <v>79</v>
      </c>
      <c r="AR101" s="73"/>
      <c r="AS101" s="77">
        <v>0</v>
      </c>
      <c r="AT101" s="78">
        <f t="shared" si="1"/>
        <v>0</v>
      </c>
      <c r="AU101" s="79">
        <f>'C-N - Střecha C, nové kon...'!P129</f>
        <v>0</v>
      </c>
      <c r="AV101" s="78">
        <f>'C-N - Střecha C, nové kon...'!J33</f>
        <v>0</v>
      </c>
      <c r="AW101" s="78">
        <f>'C-N - Střecha C, nové kon...'!J34</f>
        <v>0</v>
      </c>
      <c r="AX101" s="78">
        <f>'C-N - Střecha C, nové kon...'!J35</f>
        <v>0</v>
      </c>
      <c r="AY101" s="78">
        <f>'C-N - Střecha C, nové kon...'!J36</f>
        <v>0</v>
      </c>
      <c r="AZ101" s="78">
        <f>'C-N - Střecha C, nové kon...'!F33</f>
        <v>0</v>
      </c>
      <c r="BA101" s="78">
        <f>'C-N - Střecha C, nové kon...'!F34</f>
        <v>0</v>
      </c>
      <c r="BB101" s="78">
        <f>'C-N - Střecha C, nové kon...'!F35</f>
        <v>0</v>
      </c>
      <c r="BC101" s="78">
        <f>'C-N - Střecha C, nové kon...'!F36</f>
        <v>0</v>
      </c>
      <c r="BD101" s="80">
        <f>'C-N - Střecha C, nové kon...'!F37</f>
        <v>0</v>
      </c>
      <c r="BT101" s="81" t="s">
        <v>80</v>
      </c>
      <c r="BV101" s="81" t="s">
        <v>76</v>
      </c>
      <c r="BW101" s="81" t="s">
        <v>100</v>
      </c>
      <c r="BX101" s="81" t="s">
        <v>4</v>
      </c>
      <c r="CL101" s="81" t="s">
        <v>1</v>
      </c>
      <c r="CM101" s="81" t="s">
        <v>85</v>
      </c>
    </row>
    <row r="102" spans="1:91" s="6" customFormat="1" ht="16.5" customHeight="1">
      <c r="A102" s="72" t="s">
        <v>78</v>
      </c>
      <c r="B102" s="73"/>
      <c r="C102" s="74"/>
      <c r="D102" s="194" t="s">
        <v>101</v>
      </c>
      <c r="E102" s="194"/>
      <c r="F102" s="194"/>
      <c r="G102" s="194"/>
      <c r="H102" s="194"/>
      <c r="I102" s="75"/>
      <c r="J102" s="194" t="s">
        <v>102</v>
      </c>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219">
        <f>'D-B - Střecha D, bourací ...'!J30</f>
        <v>0</v>
      </c>
      <c r="AH102" s="220"/>
      <c r="AI102" s="220"/>
      <c r="AJ102" s="220"/>
      <c r="AK102" s="220"/>
      <c r="AL102" s="220"/>
      <c r="AM102" s="220"/>
      <c r="AN102" s="219">
        <f t="shared" si="0"/>
        <v>0</v>
      </c>
      <c r="AO102" s="220"/>
      <c r="AP102" s="220"/>
      <c r="AQ102" s="76" t="s">
        <v>79</v>
      </c>
      <c r="AR102" s="73"/>
      <c r="AS102" s="77">
        <v>0</v>
      </c>
      <c r="AT102" s="78">
        <f t="shared" si="1"/>
        <v>0</v>
      </c>
      <c r="AU102" s="79">
        <f>'D-B - Střecha D, bourací ...'!P122</f>
        <v>0</v>
      </c>
      <c r="AV102" s="78">
        <f>'D-B - Střecha D, bourací ...'!J33</f>
        <v>0</v>
      </c>
      <c r="AW102" s="78">
        <f>'D-B - Střecha D, bourací ...'!J34</f>
        <v>0</v>
      </c>
      <c r="AX102" s="78">
        <f>'D-B - Střecha D, bourací ...'!J35</f>
        <v>0</v>
      </c>
      <c r="AY102" s="78">
        <f>'D-B - Střecha D, bourací ...'!J36</f>
        <v>0</v>
      </c>
      <c r="AZ102" s="78">
        <f>'D-B - Střecha D, bourací ...'!F33</f>
        <v>0</v>
      </c>
      <c r="BA102" s="78">
        <f>'D-B - Střecha D, bourací ...'!F34</f>
        <v>0</v>
      </c>
      <c r="BB102" s="78">
        <f>'D-B - Střecha D, bourací ...'!F35</f>
        <v>0</v>
      </c>
      <c r="BC102" s="78">
        <f>'D-B - Střecha D, bourací ...'!F36</f>
        <v>0</v>
      </c>
      <c r="BD102" s="80">
        <f>'D-B - Střecha D, bourací ...'!F37</f>
        <v>0</v>
      </c>
      <c r="BT102" s="81" t="s">
        <v>80</v>
      </c>
      <c r="BV102" s="81" t="s">
        <v>76</v>
      </c>
      <c r="BW102" s="81" t="s">
        <v>103</v>
      </c>
      <c r="BX102" s="81" t="s">
        <v>4</v>
      </c>
      <c r="CL102" s="81" t="s">
        <v>1</v>
      </c>
      <c r="CM102" s="81" t="s">
        <v>85</v>
      </c>
    </row>
    <row r="103" spans="1:91" s="6" customFormat="1" ht="16.5" customHeight="1">
      <c r="A103" s="72" t="s">
        <v>78</v>
      </c>
      <c r="B103" s="73"/>
      <c r="C103" s="74"/>
      <c r="D103" s="194" t="s">
        <v>104</v>
      </c>
      <c r="E103" s="194"/>
      <c r="F103" s="194"/>
      <c r="G103" s="194"/>
      <c r="H103" s="194"/>
      <c r="I103" s="75"/>
      <c r="J103" s="194" t="s">
        <v>105</v>
      </c>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219">
        <f>'D-N - Střecha D, nové kon...'!J30</f>
        <v>0</v>
      </c>
      <c r="AH103" s="220"/>
      <c r="AI103" s="220"/>
      <c r="AJ103" s="220"/>
      <c r="AK103" s="220"/>
      <c r="AL103" s="220"/>
      <c r="AM103" s="220"/>
      <c r="AN103" s="219">
        <f t="shared" si="0"/>
        <v>0</v>
      </c>
      <c r="AO103" s="220"/>
      <c r="AP103" s="220"/>
      <c r="AQ103" s="76" t="s">
        <v>79</v>
      </c>
      <c r="AR103" s="73"/>
      <c r="AS103" s="77">
        <v>0</v>
      </c>
      <c r="AT103" s="78">
        <f t="shared" si="1"/>
        <v>0</v>
      </c>
      <c r="AU103" s="79">
        <f>'D-N - Střecha D, nové kon...'!P126</f>
        <v>0</v>
      </c>
      <c r="AV103" s="78">
        <f>'D-N - Střecha D, nové kon...'!J33</f>
        <v>0</v>
      </c>
      <c r="AW103" s="78">
        <f>'D-N - Střecha D, nové kon...'!J34</f>
        <v>0</v>
      </c>
      <c r="AX103" s="78">
        <f>'D-N - Střecha D, nové kon...'!J35</f>
        <v>0</v>
      </c>
      <c r="AY103" s="78">
        <f>'D-N - Střecha D, nové kon...'!J36</f>
        <v>0</v>
      </c>
      <c r="AZ103" s="78">
        <f>'D-N - Střecha D, nové kon...'!F33</f>
        <v>0</v>
      </c>
      <c r="BA103" s="78">
        <f>'D-N - Střecha D, nové kon...'!F34</f>
        <v>0</v>
      </c>
      <c r="BB103" s="78">
        <f>'D-N - Střecha D, nové kon...'!F35</f>
        <v>0</v>
      </c>
      <c r="BC103" s="78">
        <f>'D-N - Střecha D, nové kon...'!F36</f>
        <v>0</v>
      </c>
      <c r="BD103" s="80">
        <f>'D-N - Střecha D, nové kon...'!F37</f>
        <v>0</v>
      </c>
      <c r="BT103" s="81" t="s">
        <v>80</v>
      </c>
      <c r="BV103" s="81" t="s">
        <v>76</v>
      </c>
      <c r="BW103" s="81" t="s">
        <v>106</v>
      </c>
      <c r="BX103" s="81" t="s">
        <v>4</v>
      </c>
      <c r="CL103" s="81" t="s">
        <v>1</v>
      </c>
      <c r="CM103" s="81" t="s">
        <v>85</v>
      </c>
    </row>
    <row r="104" spans="1:91" s="6" customFormat="1" ht="16.5" customHeight="1">
      <c r="A104" s="72" t="s">
        <v>78</v>
      </c>
      <c r="B104" s="73"/>
      <c r="C104" s="74"/>
      <c r="D104" s="194" t="s">
        <v>107</v>
      </c>
      <c r="E104" s="194"/>
      <c r="F104" s="194"/>
      <c r="G104" s="194"/>
      <c r="H104" s="194"/>
      <c r="I104" s="75"/>
      <c r="J104" s="194" t="s">
        <v>108</v>
      </c>
      <c r="K104" s="194"/>
      <c r="L104" s="194"/>
      <c r="M104" s="194"/>
      <c r="N104" s="194"/>
      <c r="O104" s="194"/>
      <c r="P104" s="194"/>
      <c r="Q104" s="194"/>
      <c r="R104" s="194"/>
      <c r="S104" s="194"/>
      <c r="T104" s="194"/>
      <c r="U104" s="194"/>
      <c r="V104" s="194"/>
      <c r="W104" s="194"/>
      <c r="X104" s="194"/>
      <c r="Y104" s="194"/>
      <c r="Z104" s="194"/>
      <c r="AA104" s="194"/>
      <c r="AB104" s="194"/>
      <c r="AC104" s="194"/>
      <c r="AD104" s="194"/>
      <c r="AE104" s="194"/>
      <c r="AF104" s="194"/>
      <c r="AG104" s="219">
        <f>'E-B - Střecha E, bourací ...'!J30</f>
        <v>0</v>
      </c>
      <c r="AH104" s="220"/>
      <c r="AI104" s="220"/>
      <c r="AJ104" s="220"/>
      <c r="AK104" s="220"/>
      <c r="AL104" s="220"/>
      <c r="AM104" s="220"/>
      <c r="AN104" s="219">
        <f t="shared" si="0"/>
        <v>0</v>
      </c>
      <c r="AO104" s="220"/>
      <c r="AP104" s="220"/>
      <c r="AQ104" s="76" t="s">
        <v>79</v>
      </c>
      <c r="AR104" s="73"/>
      <c r="AS104" s="77">
        <v>0</v>
      </c>
      <c r="AT104" s="78">
        <f t="shared" si="1"/>
        <v>0</v>
      </c>
      <c r="AU104" s="79">
        <f>'E-B - Střecha E, bourací ...'!P124</f>
        <v>0</v>
      </c>
      <c r="AV104" s="78">
        <f>'E-B - Střecha E, bourací ...'!J33</f>
        <v>0</v>
      </c>
      <c r="AW104" s="78">
        <f>'E-B - Střecha E, bourací ...'!J34</f>
        <v>0</v>
      </c>
      <c r="AX104" s="78">
        <f>'E-B - Střecha E, bourací ...'!J35</f>
        <v>0</v>
      </c>
      <c r="AY104" s="78">
        <f>'E-B - Střecha E, bourací ...'!J36</f>
        <v>0</v>
      </c>
      <c r="AZ104" s="78">
        <f>'E-B - Střecha E, bourací ...'!F33</f>
        <v>0</v>
      </c>
      <c r="BA104" s="78">
        <f>'E-B - Střecha E, bourací ...'!F34</f>
        <v>0</v>
      </c>
      <c r="BB104" s="78">
        <f>'E-B - Střecha E, bourací ...'!F35</f>
        <v>0</v>
      </c>
      <c r="BC104" s="78">
        <f>'E-B - Střecha E, bourací ...'!F36</f>
        <v>0</v>
      </c>
      <c r="BD104" s="80">
        <f>'E-B - Střecha E, bourací ...'!F37</f>
        <v>0</v>
      </c>
      <c r="BT104" s="81" t="s">
        <v>80</v>
      </c>
      <c r="BV104" s="81" t="s">
        <v>76</v>
      </c>
      <c r="BW104" s="81" t="s">
        <v>109</v>
      </c>
      <c r="BX104" s="81" t="s">
        <v>4</v>
      </c>
      <c r="CL104" s="81" t="s">
        <v>1</v>
      </c>
      <c r="CM104" s="81" t="s">
        <v>85</v>
      </c>
    </row>
    <row r="105" spans="1:91" s="6" customFormat="1" ht="16.5" customHeight="1">
      <c r="A105" s="72" t="s">
        <v>78</v>
      </c>
      <c r="B105" s="73"/>
      <c r="C105" s="74"/>
      <c r="D105" s="194" t="s">
        <v>110</v>
      </c>
      <c r="E105" s="194"/>
      <c r="F105" s="194"/>
      <c r="G105" s="194"/>
      <c r="H105" s="194"/>
      <c r="I105" s="75"/>
      <c r="J105" s="194" t="s">
        <v>111</v>
      </c>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219">
        <f>'E-N - Střecha E, nové kon...'!J30</f>
        <v>0</v>
      </c>
      <c r="AH105" s="220"/>
      <c r="AI105" s="220"/>
      <c r="AJ105" s="220"/>
      <c r="AK105" s="220"/>
      <c r="AL105" s="220"/>
      <c r="AM105" s="220"/>
      <c r="AN105" s="219">
        <f t="shared" si="0"/>
        <v>0</v>
      </c>
      <c r="AO105" s="220"/>
      <c r="AP105" s="220"/>
      <c r="AQ105" s="76" t="s">
        <v>79</v>
      </c>
      <c r="AR105" s="73"/>
      <c r="AS105" s="77">
        <v>0</v>
      </c>
      <c r="AT105" s="78">
        <f t="shared" si="1"/>
        <v>0</v>
      </c>
      <c r="AU105" s="79">
        <f>'E-N - Střecha E, nové kon...'!P124</f>
        <v>0</v>
      </c>
      <c r="AV105" s="78">
        <f>'E-N - Střecha E, nové kon...'!J33</f>
        <v>0</v>
      </c>
      <c r="AW105" s="78">
        <f>'E-N - Střecha E, nové kon...'!J34</f>
        <v>0</v>
      </c>
      <c r="AX105" s="78">
        <f>'E-N - Střecha E, nové kon...'!J35</f>
        <v>0</v>
      </c>
      <c r="AY105" s="78">
        <f>'E-N - Střecha E, nové kon...'!J36</f>
        <v>0</v>
      </c>
      <c r="AZ105" s="78">
        <f>'E-N - Střecha E, nové kon...'!F33</f>
        <v>0</v>
      </c>
      <c r="BA105" s="78">
        <f>'E-N - Střecha E, nové kon...'!F34</f>
        <v>0</v>
      </c>
      <c r="BB105" s="78">
        <f>'E-N - Střecha E, nové kon...'!F35</f>
        <v>0</v>
      </c>
      <c r="BC105" s="78">
        <f>'E-N - Střecha E, nové kon...'!F36</f>
        <v>0</v>
      </c>
      <c r="BD105" s="80">
        <f>'E-N - Střecha E, nové kon...'!F37</f>
        <v>0</v>
      </c>
      <c r="BT105" s="81" t="s">
        <v>80</v>
      </c>
      <c r="BV105" s="81" t="s">
        <v>76</v>
      </c>
      <c r="BW105" s="81" t="s">
        <v>112</v>
      </c>
      <c r="BX105" s="81" t="s">
        <v>4</v>
      </c>
      <c r="CL105" s="81" t="s">
        <v>1</v>
      </c>
      <c r="CM105" s="81" t="s">
        <v>85</v>
      </c>
    </row>
    <row r="106" spans="1:91" s="6" customFormat="1" ht="16.5" customHeight="1">
      <c r="A106" s="72" t="s">
        <v>78</v>
      </c>
      <c r="B106" s="73"/>
      <c r="C106" s="74"/>
      <c r="D106" s="194" t="s">
        <v>113</v>
      </c>
      <c r="E106" s="194"/>
      <c r="F106" s="194"/>
      <c r="G106" s="194"/>
      <c r="H106" s="194"/>
      <c r="I106" s="75"/>
      <c r="J106" s="194" t="s">
        <v>114</v>
      </c>
      <c r="K106" s="194"/>
      <c r="L106" s="194"/>
      <c r="M106" s="194"/>
      <c r="N106" s="194"/>
      <c r="O106" s="194"/>
      <c r="P106" s="194"/>
      <c r="Q106" s="194"/>
      <c r="R106" s="194"/>
      <c r="S106" s="194"/>
      <c r="T106" s="194"/>
      <c r="U106" s="194"/>
      <c r="V106" s="194"/>
      <c r="W106" s="194"/>
      <c r="X106" s="194"/>
      <c r="Y106" s="194"/>
      <c r="Z106" s="194"/>
      <c r="AA106" s="194"/>
      <c r="AB106" s="194"/>
      <c r="AC106" s="194"/>
      <c r="AD106" s="194"/>
      <c r="AE106" s="194"/>
      <c r="AF106" s="194"/>
      <c r="AG106" s="219">
        <f>'F-B - Střecha F, bourací ...'!J30</f>
        <v>0</v>
      </c>
      <c r="AH106" s="220"/>
      <c r="AI106" s="220"/>
      <c r="AJ106" s="220"/>
      <c r="AK106" s="220"/>
      <c r="AL106" s="220"/>
      <c r="AM106" s="220"/>
      <c r="AN106" s="219">
        <f t="shared" si="0"/>
        <v>0</v>
      </c>
      <c r="AO106" s="220"/>
      <c r="AP106" s="220"/>
      <c r="AQ106" s="76" t="s">
        <v>79</v>
      </c>
      <c r="AR106" s="73"/>
      <c r="AS106" s="77">
        <v>0</v>
      </c>
      <c r="AT106" s="78">
        <f t="shared" si="1"/>
        <v>0</v>
      </c>
      <c r="AU106" s="79">
        <f>'F-B - Střecha F, bourací ...'!P124</f>
        <v>0</v>
      </c>
      <c r="AV106" s="78">
        <f>'F-B - Střecha F, bourací ...'!J33</f>
        <v>0</v>
      </c>
      <c r="AW106" s="78">
        <f>'F-B - Střecha F, bourací ...'!J34</f>
        <v>0</v>
      </c>
      <c r="AX106" s="78">
        <f>'F-B - Střecha F, bourací ...'!J35</f>
        <v>0</v>
      </c>
      <c r="AY106" s="78">
        <f>'F-B - Střecha F, bourací ...'!J36</f>
        <v>0</v>
      </c>
      <c r="AZ106" s="78">
        <f>'F-B - Střecha F, bourací ...'!F33</f>
        <v>0</v>
      </c>
      <c r="BA106" s="78">
        <f>'F-B - Střecha F, bourací ...'!F34</f>
        <v>0</v>
      </c>
      <c r="BB106" s="78">
        <f>'F-B - Střecha F, bourací ...'!F35</f>
        <v>0</v>
      </c>
      <c r="BC106" s="78">
        <f>'F-B - Střecha F, bourací ...'!F36</f>
        <v>0</v>
      </c>
      <c r="BD106" s="80">
        <f>'F-B - Střecha F, bourací ...'!F37</f>
        <v>0</v>
      </c>
      <c r="BT106" s="81" t="s">
        <v>80</v>
      </c>
      <c r="BV106" s="81" t="s">
        <v>76</v>
      </c>
      <c r="BW106" s="81" t="s">
        <v>115</v>
      </c>
      <c r="BX106" s="81" t="s">
        <v>4</v>
      </c>
      <c r="CL106" s="81" t="s">
        <v>1</v>
      </c>
      <c r="CM106" s="81" t="s">
        <v>85</v>
      </c>
    </row>
    <row r="107" spans="1:91" s="6" customFormat="1" ht="16.5" customHeight="1">
      <c r="A107" s="72" t="s">
        <v>78</v>
      </c>
      <c r="B107" s="73"/>
      <c r="C107" s="74"/>
      <c r="D107" s="194" t="s">
        <v>116</v>
      </c>
      <c r="E107" s="194"/>
      <c r="F107" s="194"/>
      <c r="G107" s="194"/>
      <c r="H107" s="194"/>
      <c r="I107" s="75"/>
      <c r="J107" s="194" t="s">
        <v>117</v>
      </c>
      <c r="K107" s="194"/>
      <c r="L107" s="194"/>
      <c r="M107" s="194"/>
      <c r="N107" s="194"/>
      <c r="O107" s="194"/>
      <c r="P107" s="194"/>
      <c r="Q107" s="194"/>
      <c r="R107" s="194"/>
      <c r="S107" s="194"/>
      <c r="T107" s="194"/>
      <c r="U107" s="194"/>
      <c r="V107" s="194"/>
      <c r="W107" s="194"/>
      <c r="X107" s="194"/>
      <c r="Y107" s="194"/>
      <c r="Z107" s="194"/>
      <c r="AA107" s="194"/>
      <c r="AB107" s="194"/>
      <c r="AC107" s="194"/>
      <c r="AD107" s="194"/>
      <c r="AE107" s="194"/>
      <c r="AF107" s="194"/>
      <c r="AG107" s="219">
        <f>'F-N - Střecha F, nové kon...'!J30</f>
        <v>0</v>
      </c>
      <c r="AH107" s="220"/>
      <c r="AI107" s="220"/>
      <c r="AJ107" s="220"/>
      <c r="AK107" s="220"/>
      <c r="AL107" s="220"/>
      <c r="AM107" s="220"/>
      <c r="AN107" s="219">
        <f t="shared" si="0"/>
        <v>0</v>
      </c>
      <c r="AO107" s="220"/>
      <c r="AP107" s="220"/>
      <c r="AQ107" s="76" t="s">
        <v>79</v>
      </c>
      <c r="AR107" s="73"/>
      <c r="AS107" s="77">
        <v>0</v>
      </c>
      <c r="AT107" s="78">
        <f t="shared" si="1"/>
        <v>0</v>
      </c>
      <c r="AU107" s="79">
        <f>'F-N - Střecha F, nové kon...'!P125</f>
        <v>0</v>
      </c>
      <c r="AV107" s="78">
        <f>'F-N - Střecha F, nové kon...'!J33</f>
        <v>0</v>
      </c>
      <c r="AW107" s="78">
        <f>'F-N - Střecha F, nové kon...'!J34</f>
        <v>0</v>
      </c>
      <c r="AX107" s="78">
        <f>'F-N - Střecha F, nové kon...'!J35</f>
        <v>0</v>
      </c>
      <c r="AY107" s="78">
        <f>'F-N - Střecha F, nové kon...'!J36</f>
        <v>0</v>
      </c>
      <c r="AZ107" s="78">
        <f>'F-N - Střecha F, nové kon...'!F33</f>
        <v>0</v>
      </c>
      <c r="BA107" s="78">
        <f>'F-N - Střecha F, nové kon...'!F34</f>
        <v>0</v>
      </c>
      <c r="BB107" s="78">
        <f>'F-N - Střecha F, nové kon...'!F35</f>
        <v>0</v>
      </c>
      <c r="BC107" s="78">
        <f>'F-N - Střecha F, nové kon...'!F36</f>
        <v>0</v>
      </c>
      <c r="BD107" s="80">
        <f>'F-N - Střecha F, nové kon...'!F37</f>
        <v>0</v>
      </c>
      <c r="BT107" s="81" t="s">
        <v>80</v>
      </c>
      <c r="BV107" s="81" t="s">
        <v>76</v>
      </c>
      <c r="BW107" s="81" t="s">
        <v>118</v>
      </c>
      <c r="BX107" s="81" t="s">
        <v>4</v>
      </c>
      <c r="CL107" s="81" t="s">
        <v>1</v>
      </c>
      <c r="CM107" s="81" t="s">
        <v>85</v>
      </c>
    </row>
    <row r="108" spans="1:91" s="6" customFormat="1" ht="16.5" customHeight="1">
      <c r="A108" s="72" t="s">
        <v>78</v>
      </c>
      <c r="B108" s="73"/>
      <c r="C108" s="74"/>
      <c r="D108" s="194" t="s">
        <v>119</v>
      </c>
      <c r="E108" s="194"/>
      <c r="F108" s="194"/>
      <c r="G108" s="194"/>
      <c r="H108" s="194"/>
      <c r="I108" s="75"/>
      <c r="J108" s="194" t="s">
        <v>120</v>
      </c>
      <c r="K108" s="194"/>
      <c r="L108" s="194"/>
      <c r="M108" s="194"/>
      <c r="N108" s="194"/>
      <c r="O108" s="194"/>
      <c r="P108" s="194"/>
      <c r="Q108" s="194"/>
      <c r="R108" s="194"/>
      <c r="S108" s="194"/>
      <c r="T108" s="194"/>
      <c r="U108" s="194"/>
      <c r="V108" s="194"/>
      <c r="W108" s="194"/>
      <c r="X108" s="194"/>
      <c r="Y108" s="194"/>
      <c r="Z108" s="194"/>
      <c r="AA108" s="194"/>
      <c r="AB108" s="194"/>
      <c r="AC108" s="194"/>
      <c r="AD108" s="194"/>
      <c r="AE108" s="194"/>
      <c r="AF108" s="194"/>
      <c r="AG108" s="219">
        <f>'H - Hromosvod'!J30</f>
        <v>0</v>
      </c>
      <c r="AH108" s="220"/>
      <c r="AI108" s="220"/>
      <c r="AJ108" s="220"/>
      <c r="AK108" s="220"/>
      <c r="AL108" s="220"/>
      <c r="AM108" s="220"/>
      <c r="AN108" s="219">
        <f t="shared" si="0"/>
        <v>0</v>
      </c>
      <c r="AO108" s="220"/>
      <c r="AP108" s="220"/>
      <c r="AQ108" s="76" t="s">
        <v>79</v>
      </c>
      <c r="AR108" s="73"/>
      <c r="AS108" s="82">
        <v>0</v>
      </c>
      <c r="AT108" s="83">
        <f t="shared" si="1"/>
        <v>0</v>
      </c>
      <c r="AU108" s="84">
        <f>'H - Hromosvod'!P116</f>
        <v>0</v>
      </c>
      <c r="AV108" s="83">
        <f>'H - Hromosvod'!J33</f>
        <v>0</v>
      </c>
      <c r="AW108" s="83">
        <f>'H - Hromosvod'!J34</f>
        <v>0</v>
      </c>
      <c r="AX108" s="83">
        <f>'H - Hromosvod'!J35</f>
        <v>0</v>
      </c>
      <c r="AY108" s="83">
        <f>'H - Hromosvod'!J36</f>
        <v>0</v>
      </c>
      <c r="AZ108" s="83">
        <f>'H - Hromosvod'!F33</f>
        <v>0</v>
      </c>
      <c r="BA108" s="83">
        <f>'H - Hromosvod'!F34</f>
        <v>0</v>
      </c>
      <c r="BB108" s="83">
        <f>'H - Hromosvod'!F35</f>
        <v>0</v>
      </c>
      <c r="BC108" s="83">
        <f>'H - Hromosvod'!F36</f>
        <v>0</v>
      </c>
      <c r="BD108" s="85">
        <f>'H - Hromosvod'!F37</f>
        <v>0</v>
      </c>
      <c r="BT108" s="81" t="s">
        <v>80</v>
      </c>
      <c r="BV108" s="81" t="s">
        <v>76</v>
      </c>
      <c r="BW108" s="81" t="s">
        <v>121</v>
      </c>
      <c r="BX108" s="81" t="s">
        <v>4</v>
      </c>
      <c r="CL108" s="81" t="s">
        <v>1</v>
      </c>
      <c r="CM108" s="81" t="s">
        <v>85</v>
      </c>
    </row>
    <row r="109" spans="1:91" s="1" customFormat="1" ht="30" customHeight="1">
      <c r="B109" s="31"/>
      <c r="AR109" s="31"/>
    </row>
    <row r="110" spans="1:91" s="1" customFormat="1" ht="7" customHeight="1">
      <c r="B110" s="43"/>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31"/>
    </row>
  </sheetData>
  <mergeCells count="94">
    <mergeCell ref="AN107:AP107"/>
    <mergeCell ref="AG107:AM107"/>
    <mergeCell ref="AN108:AP108"/>
    <mergeCell ref="AG108:AM108"/>
    <mergeCell ref="AG94:AM94"/>
    <mergeCell ref="AN94:AP94"/>
    <mergeCell ref="AS89:AT91"/>
    <mergeCell ref="AN105:AP105"/>
    <mergeCell ref="AG105:AM105"/>
    <mergeCell ref="AN106:AP106"/>
    <mergeCell ref="AG106:AM106"/>
    <mergeCell ref="AN104:AP104"/>
    <mergeCell ref="AN103:AP103"/>
    <mergeCell ref="AN97:AP97"/>
    <mergeCell ref="AN92:AP92"/>
    <mergeCell ref="AN102:AP102"/>
    <mergeCell ref="AN101:AP101"/>
    <mergeCell ref="AN96:AP96"/>
    <mergeCell ref="AN100:AP100"/>
    <mergeCell ref="AN98:AP98"/>
    <mergeCell ref="AN99:AP99"/>
    <mergeCell ref="AN95:AP95"/>
    <mergeCell ref="AK35:AO35"/>
    <mergeCell ref="X35:AB35"/>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K32:AO32"/>
    <mergeCell ref="L32:P32"/>
    <mergeCell ref="W32:AE32"/>
    <mergeCell ref="AK33:AO33"/>
    <mergeCell ref="L33:P33"/>
    <mergeCell ref="W33:AE33"/>
    <mergeCell ref="AK30:AO30"/>
    <mergeCell ref="L30:P30"/>
    <mergeCell ref="W30:AE30"/>
    <mergeCell ref="L31:P31"/>
    <mergeCell ref="W31:AE31"/>
    <mergeCell ref="AK31:AO31"/>
    <mergeCell ref="D107:H107"/>
    <mergeCell ref="J107:AF107"/>
    <mergeCell ref="D108:H108"/>
    <mergeCell ref="J108:AF108"/>
    <mergeCell ref="BE5:BE34"/>
    <mergeCell ref="K5:AJ5"/>
    <mergeCell ref="K6:AJ6"/>
    <mergeCell ref="E14:AJ14"/>
    <mergeCell ref="E23:AN23"/>
    <mergeCell ref="AK26:AO26"/>
    <mergeCell ref="L28:P28"/>
    <mergeCell ref="W28:AE28"/>
    <mergeCell ref="AK28:AO28"/>
    <mergeCell ref="W29:AE29"/>
    <mergeCell ref="L29:P29"/>
    <mergeCell ref="AK29:AO29"/>
    <mergeCell ref="L85:AJ85"/>
    <mergeCell ref="D105:H105"/>
    <mergeCell ref="J105:AF105"/>
    <mergeCell ref="D106:H106"/>
    <mergeCell ref="J106:AF106"/>
    <mergeCell ref="AG104:AM104"/>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D98:H98"/>
    <mergeCell ref="D95:H95"/>
    <mergeCell ref="D99:H99"/>
    <mergeCell ref="D100:H100"/>
    <mergeCell ref="D96:H96"/>
    <mergeCell ref="D97:H97"/>
  </mergeCells>
  <hyperlinks>
    <hyperlink ref="A95" location="'21-2025 - Stavební úpravy...'!C2" display="/" xr:uid="{00000000-0004-0000-0000-000000000000}"/>
    <hyperlink ref="A96" location="'A-B - Střecha A, bourací ...'!C2" display="/" xr:uid="{00000000-0004-0000-0000-000001000000}"/>
    <hyperlink ref="A97" location="'A-N - Střecha A, nové kon...'!C2" display="/" xr:uid="{00000000-0004-0000-0000-000002000000}"/>
    <hyperlink ref="A98" location="'B-B - Střecha B, bourací ...'!C2" display="/" xr:uid="{00000000-0004-0000-0000-000003000000}"/>
    <hyperlink ref="A99" location="'B-N - Střecha B, nové kon...'!C2" display="/" xr:uid="{00000000-0004-0000-0000-000004000000}"/>
    <hyperlink ref="A100" location="'C-B - Střecha C, bourací ...'!C2" display="/" xr:uid="{00000000-0004-0000-0000-000005000000}"/>
    <hyperlink ref="A101" location="'C-N - Střecha C, nové kon...'!C2" display="/" xr:uid="{00000000-0004-0000-0000-000006000000}"/>
    <hyperlink ref="A102" location="'D-B - Střecha D, bourací ...'!C2" display="/" xr:uid="{00000000-0004-0000-0000-000007000000}"/>
    <hyperlink ref="A103" location="'D-N - Střecha D, nové kon...'!C2" display="/" xr:uid="{00000000-0004-0000-0000-000008000000}"/>
    <hyperlink ref="A104" location="'E-B - Střecha E, bourací ...'!C2" display="/" xr:uid="{00000000-0004-0000-0000-000009000000}"/>
    <hyperlink ref="A105" location="'E-N - Střecha E, nové kon...'!C2" display="/" xr:uid="{00000000-0004-0000-0000-00000A000000}"/>
    <hyperlink ref="A106" location="'F-B - Střecha F, bourací ...'!C2" display="/" xr:uid="{00000000-0004-0000-0000-00000B000000}"/>
    <hyperlink ref="A107" location="'F-N - Střecha F, nové kon...'!C2" display="/" xr:uid="{00000000-0004-0000-0000-00000C000000}"/>
    <hyperlink ref="A108" location="'H - Hromosvod'!C2" display="/" xr:uid="{00000000-0004-0000-0000-00000D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96"/>
  <sheetViews>
    <sheetView showGridLines="0" topLeftCell="A164" workbookViewId="0">
      <selection activeCell="F172" sqref="F172"/>
    </sheetView>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106</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803</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ROUND(J126,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ROUND((SUM(BE126:BE195)),  2)</f>
        <v>0</v>
      </c>
      <c r="I33" s="90">
        <v>0.21</v>
      </c>
      <c r="J33" s="89">
        <f>ROUND(((SUM(BE126:BE195))*I33),  2)</f>
        <v>0</v>
      </c>
      <c r="L33" s="31"/>
    </row>
    <row r="34" spans="2:12" s="1" customFormat="1" ht="14.4" customHeight="1">
      <c r="B34" s="31"/>
      <c r="E34" s="26" t="s">
        <v>41</v>
      </c>
      <c r="F34" s="89">
        <f>ROUND((SUM(BF126:BF195)),  2)</f>
        <v>0</v>
      </c>
      <c r="I34" s="90">
        <v>0.12</v>
      </c>
      <c r="J34" s="89">
        <f>ROUND(((SUM(BF126:BF195))*I34),  2)</f>
        <v>0</v>
      </c>
      <c r="L34" s="31"/>
    </row>
    <row r="35" spans="2:12" s="1" customFormat="1" ht="14.4" hidden="1" customHeight="1">
      <c r="B35" s="31"/>
      <c r="E35" s="26" t="s">
        <v>42</v>
      </c>
      <c r="F35" s="89">
        <f>ROUND((SUM(BG126:BG195)),  2)</f>
        <v>0</v>
      </c>
      <c r="I35" s="90">
        <v>0.21</v>
      </c>
      <c r="J35" s="89">
        <f>0</f>
        <v>0</v>
      </c>
      <c r="L35" s="31"/>
    </row>
    <row r="36" spans="2:12" s="1" customFormat="1" ht="14.4" hidden="1" customHeight="1">
      <c r="B36" s="31"/>
      <c r="E36" s="26" t="s">
        <v>43</v>
      </c>
      <c r="F36" s="89">
        <f>ROUND((SUM(BH126:BH195)),  2)</f>
        <v>0</v>
      </c>
      <c r="I36" s="90">
        <v>0.12</v>
      </c>
      <c r="J36" s="89">
        <f>0</f>
        <v>0</v>
      </c>
      <c r="L36" s="31"/>
    </row>
    <row r="37" spans="2:12" s="1" customFormat="1" ht="14.4" hidden="1" customHeight="1">
      <c r="B37" s="31"/>
      <c r="E37" s="26" t="s">
        <v>44</v>
      </c>
      <c r="F37" s="89">
        <f>ROUND((SUM(BI126:BI195)),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D-N - Střecha D,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J126</f>
        <v>0</v>
      </c>
      <c r="L96" s="31"/>
      <c r="AU96" s="16" t="s">
        <v>128</v>
      </c>
    </row>
    <row r="97" spans="2:12" s="8" customFormat="1" ht="25" customHeight="1">
      <c r="B97" s="102"/>
      <c r="D97" s="103" t="s">
        <v>178</v>
      </c>
      <c r="E97" s="104"/>
      <c r="F97" s="104"/>
      <c r="G97" s="104"/>
      <c r="H97" s="104"/>
      <c r="I97" s="104"/>
      <c r="J97" s="105">
        <f>J127</f>
        <v>0</v>
      </c>
      <c r="L97" s="102"/>
    </row>
    <row r="98" spans="2:12" s="9" customFormat="1" ht="19.899999999999999" customHeight="1">
      <c r="B98" s="106"/>
      <c r="D98" s="107" t="s">
        <v>280</v>
      </c>
      <c r="E98" s="108"/>
      <c r="F98" s="108"/>
      <c r="G98" s="108"/>
      <c r="H98" s="108"/>
      <c r="I98" s="108"/>
      <c r="J98" s="109">
        <f>J128</f>
        <v>0</v>
      </c>
      <c r="L98" s="106"/>
    </row>
    <row r="99" spans="2:12" s="9" customFormat="1" ht="19.899999999999999" customHeight="1">
      <c r="B99" s="106"/>
      <c r="D99" s="107" t="s">
        <v>281</v>
      </c>
      <c r="E99" s="108"/>
      <c r="F99" s="108"/>
      <c r="G99" s="108"/>
      <c r="H99" s="108"/>
      <c r="I99" s="108"/>
      <c r="J99" s="109">
        <f>J148</f>
        <v>0</v>
      </c>
      <c r="L99" s="106"/>
    </row>
    <row r="100" spans="2:12" s="8" customFormat="1" ht="25" customHeight="1">
      <c r="B100" s="102"/>
      <c r="D100" s="103" t="s">
        <v>129</v>
      </c>
      <c r="E100" s="104"/>
      <c r="F100" s="104"/>
      <c r="G100" s="104"/>
      <c r="H100" s="104"/>
      <c r="I100" s="104"/>
      <c r="J100" s="105">
        <f>J151</f>
        <v>0</v>
      </c>
      <c r="L100" s="102"/>
    </row>
    <row r="101" spans="2:12" s="9" customFormat="1" ht="19.899999999999999" customHeight="1">
      <c r="B101" s="106"/>
      <c r="D101" s="107" t="s">
        <v>180</v>
      </c>
      <c r="E101" s="108"/>
      <c r="F101" s="108"/>
      <c r="G101" s="108"/>
      <c r="H101" s="108"/>
      <c r="I101" s="108"/>
      <c r="J101" s="109">
        <f>J152</f>
        <v>0</v>
      </c>
      <c r="L101" s="106"/>
    </row>
    <row r="102" spans="2:12" s="9" customFormat="1" ht="19.899999999999999" customHeight="1">
      <c r="B102" s="106"/>
      <c r="D102" s="107" t="s">
        <v>282</v>
      </c>
      <c r="E102" s="108"/>
      <c r="F102" s="108"/>
      <c r="G102" s="108"/>
      <c r="H102" s="108"/>
      <c r="I102" s="108"/>
      <c r="J102" s="109">
        <f>J170</f>
        <v>0</v>
      </c>
      <c r="L102" s="106"/>
    </row>
    <row r="103" spans="2:12" s="9" customFormat="1" ht="19.899999999999999" customHeight="1">
      <c r="B103" s="106"/>
      <c r="D103" s="107" t="s">
        <v>183</v>
      </c>
      <c r="E103" s="108"/>
      <c r="F103" s="108"/>
      <c r="G103" s="108"/>
      <c r="H103" s="108"/>
      <c r="I103" s="108"/>
      <c r="J103" s="109">
        <f>J173</f>
        <v>0</v>
      </c>
      <c r="L103" s="106"/>
    </row>
    <row r="104" spans="2:12" s="8" customFormat="1" ht="25" customHeight="1">
      <c r="B104" s="102"/>
      <c r="D104" s="103" t="s">
        <v>185</v>
      </c>
      <c r="E104" s="104"/>
      <c r="F104" s="104"/>
      <c r="G104" s="104"/>
      <c r="H104" s="104"/>
      <c r="I104" s="104"/>
      <c r="J104" s="105">
        <f>J187</f>
        <v>0</v>
      </c>
      <c r="L104" s="102"/>
    </row>
    <row r="105" spans="2:12" s="8" customFormat="1" ht="25" customHeight="1">
      <c r="B105" s="102"/>
      <c r="D105" s="103" t="s">
        <v>130</v>
      </c>
      <c r="E105" s="104"/>
      <c r="F105" s="104"/>
      <c r="G105" s="104"/>
      <c r="H105" s="104"/>
      <c r="I105" s="104"/>
      <c r="J105" s="105">
        <f>J188</f>
        <v>0</v>
      </c>
      <c r="L105" s="102"/>
    </row>
    <row r="106" spans="2:12" s="9" customFormat="1" ht="19.899999999999999" customHeight="1">
      <c r="B106" s="106"/>
      <c r="D106" s="107" t="s">
        <v>132</v>
      </c>
      <c r="E106" s="108"/>
      <c r="F106" s="108"/>
      <c r="G106" s="108"/>
      <c r="H106" s="108"/>
      <c r="I106" s="108"/>
      <c r="J106" s="109">
        <f>J189</f>
        <v>0</v>
      </c>
      <c r="L106" s="106"/>
    </row>
    <row r="107" spans="2:12" s="1" customFormat="1" ht="21.75" customHeight="1">
      <c r="B107" s="31"/>
      <c r="L107" s="31"/>
    </row>
    <row r="108" spans="2:12" s="1" customFormat="1" ht="7" customHeight="1">
      <c r="B108" s="43"/>
      <c r="C108" s="44"/>
      <c r="D108" s="44"/>
      <c r="E108" s="44"/>
      <c r="F108" s="44"/>
      <c r="G108" s="44"/>
      <c r="H108" s="44"/>
      <c r="I108" s="44"/>
      <c r="J108" s="44"/>
      <c r="K108" s="44"/>
      <c r="L108" s="31"/>
    </row>
    <row r="112" spans="2:12" s="1" customFormat="1" ht="7" customHeight="1">
      <c r="B112" s="45"/>
      <c r="C112" s="46"/>
      <c r="D112" s="46"/>
      <c r="E112" s="46"/>
      <c r="F112" s="46"/>
      <c r="G112" s="46"/>
      <c r="H112" s="46"/>
      <c r="I112" s="46"/>
      <c r="J112" s="46"/>
      <c r="K112" s="46"/>
      <c r="L112" s="31"/>
    </row>
    <row r="113" spans="2:63" s="1" customFormat="1" ht="25" customHeight="1">
      <c r="B113" s="31"/>
      <c r="C113" s="20" t="s">
        <v>133</v>
      </c>
      <c r="L113" s="31"/>
    </row>
    <row r="114" spans="2:63" s="1" customFormat="1" ht="7" customHeight="1">
      <c r="B114" s="31"/>
      <c r="L114" s="31"/>
    </row>
    <row r="115" spans="2:63" s="1" customFormat="1" ht="12" customHeight="1">
      <c r="B115" s="31"/>
      <c r="C115" s="26" t="s">
        <v>16</v>
      </c>
      <c r="L115" s="31"/>
    </row>
    <row r="116" spans="2:63" s="1" customFormat="1" ht="16.5" customHeight="1">
      <c r="B116" s="31"/>
      <c r="E116" s="234" t="str">
        <f>E7</f>
        <v>Stavební úpravy střech objektu MSH</v>
      </c>
      <c r="F116" s="235"/>
      <c r="G116" s="235"/>
      <c r="H116" s="235"/>
      <c r="L116" s="31"/>
    </row>
    <row r="117" spans="2:63" s="1" customFormat="1" ht="12" customHeight="1">
      <c r="B117" s="31"/>
      <c r="C117" s="26" t="s">
        <v>176</v>
      </c>
      <c r="L117" s="31"/>
    </row>
    <row r="118" spans="2:63" s="1" customFormat="1" ht="16.5" customHeight="1">
      <c r="B118" s="31"/>
      <c r="E118" s="196" t="str">
        <f>E9</f>
        <v>D-N - Střecha D, nové konstrukce</v>
      </c>
      <c r="F118" s="232"/>
      <c r="G118" s="232"/>
      <c r="H118" s="232"/>
      <c r="L118" s="31"/>
    </row>
    <row r="119" spans="2:63" s="1" customFormat="1" ht="7" customHeight="1">
      <c r="B119" s="31"/>
      <c r="L119" s="31"/>
    </row>
    <row r="120" spans="2:63" s="1" customFormat="1" ht="12" customHeight="1">
      <c r="B120" s="31"/>
      <c r="C120" s="26" t="s">
        <v>20</v>
      </c>
      <c r="F120" s="24" t="str">
        <f>F12</f>
        <v>Louny</v>
      </c>
      <c r="I120" s="26" t="s">
        <v>22</v>
      </c>
      <c r="J120" s="51" t="str">
        <f>IF(J12="","",J12)</f>
        <v>31. 1. 2025</v>
      </c>
      <c r="L120" s="31"/>
    </row>
    <row r="121" spans="2:63" s="1" customFormat="1" ht="7" customHeight="1">
      <c r="B121" s="31"/>
      <c r="L121" s="31"/>
    </row>
    <row r="122" spans="2:63" s="1" customFormat="1" ht="15.15" customHeight="1">
      <c r="B122" s="31"/>
      <c r="C122" s="26" t="s">
        <v>24</v>
      </c>
      <c r="F122" s="24" t="str">
        <f>E15</f>
        <v xml:space="preserve"> </v>
      </c>
      <c r="I122" s="26" t="s">
        <v>30</v>
      </c>
      <c r="J122" s="29" t="str">
        <f>E21</f>
        <v xml:space="preserve"> </v>
      </c>
      <c r="L122" s="31"/>
    </row>
    <row r="123" spans="2:63" s="1" customFormat="1" ht="15.15" customHeight="1">
      <c r="B123" s="31"/>
      <c r="C123" s="26" t="s">
        <v>28</v>
      </c>
      <c r="F123" s="24" t="str">
        <f>IF(E18="","",E18)</f>
        <v>Vyplň údaj</v>
      </c>
      <c r="I123" s="26" t="s">
        <v>32</v>
      </c>
      <c r="J123" s="29" t="str">
        <f>E24</f>
        <v xml:space="preserve"> </v>
      </c>
      <c r="L123" s="31"/>
    </row>
    <row r="124" spans="2:63" s="1" customFormat="1" ht="10.25" customHeight="1">
      <c r="B124" s="31"/>
      <c r="L124" s="31"/>
    </row>
    <row r="125" spans="2:63" s="10" customFormat="1" ht="29.25" customHeight="1">
      <c r="B125" s="110"/>
      <c r="C125" s="111" t="s">
        <v>134</v>
      </c>
      <c r="D125" s="112" t="s">
        <v>60</v>
      </c>
      <c r="E125" s="112" t="s">
        <v>56</v>
      </c>
      <c r="F125" s="112" t="s">
        <v>57</v>
      </c>
      <c r="G125" s="112" t="s">
        <v>135</v>
      </c>
      <c r="H125" s="112" t="s">
        <v>136</v>
      </c>
      <c r="I125" s="112" t="s">
        <v>137</v>
      </c>
      <c r="J125" s="112" t="s">
        <v>126</v>
      </c>
      <c r="K125" s="113" t="s">
        <v>138</v>
      </c>
      <c r="L125" s="110"/>
      <c r="M125" s="58" t="s">
        <v>1</v>
      </c>
      <c r="N125" s="59" t="s">
        <v>39</v>
      </c>
      <c r="O125" s="59" t="s">
        <v>139</v>
      </c>
      <c r="P125" s="59" t="s">
        <v>140</v>
      </c>
      <c r="Q125" s="59" t="s">
        <v>141</v>
      </c>
      <c r="R125" s="59" t="s">
        <v>142</v>
      </c>
      <c r="S125" s="59" t="s">
        <v>143</v>
      </c>
      <c r="T125" s="60" t="s">
        <v>144</v>
      </c>
    </row>
    <row r="126" spans="2:63" s="1" customFormat="1" ht="22.75" customHeight="1">
      <c r="B126" s="31"/>
      <c r="C126" s="63" t="s">
        <v>145</v>
      </c>
      <c r="J126" s="114">
        <f>BK126</f>
        <v>0</v>
      </c>
      <c r="L126" s="31"/>
      <c r="M126" s="61"/>
      <c r="N126" s="52"/>
      <c r="O126" s="52"/>
      <c r="P126" s="115">
        <f>P127+P151+P187+P188</f>
        <v>0</v>
      </c>
      <c r="Q126" s="52"/>
      <c r="R126" s="115">
        <f>R127+R151+R187+R188</f>
        <v>0.25564450000000005</v>
      </c>
      <c r="S126" s="52"/>
      <c r="T126" s="116">
        <f>T127+T151+T187+T188</f>
        <v>0</v>
      </c>
      <c r="AT126" s="16" t="s">
        <v>74</v>
      </c>
      <c r="AU126" s="16" t="s">
        <v>128</v>
      </c>
      <c r="BK126" s="117">
        <f>BK127+BK151+BK187+BK188</f>
        <v>0</v>
      </c>
    </row>
    <row r="127" spans="2:63" s="11" customFormat="1" ht="25.9" customHeight="1">
      <c r="B127" s="118"/>
      <c r="D127" s="119" t="s">
        <v>74</v>
      </c>
      <c r="E127" s="120" t="s">
        <v>187</v>
      </c>
      <c r="F127" s="120" t="s">
        <v>188</v>
      </c>
      <c r="I127" s="121"/>
      <c r="J127" s="122">
        <f>BK127</f>
        <v>0</v>
      </c>
      <c r="L127" s="118"/>
      <c r="M127" s="123"/>
      <c r="P127" s="124">
        <f>P128+P148</f>
        <v>0</v>
      </c>
      <c r="R127" s="124">
        <f>R128+R148</f>
        <v>5.5773099999999992E-2</v>
      </c>
      <c r="T127" s="125">
        <f>T128+T148</f>
        <v>0</v>
      </c>
      <c r="AR127" s="119" t="s">
        <v>80</v>
      </c>
      <c r="AT127" s="126" t="s">
        <v>74</v>
      </c>
      <c r="AU127" s="126" t="s">
        <v>75</v>
      </c>
      <c r="AY127" s="119" t="s">
        <v>148</v>
      </c>
      <c r="BK127" s="127">
        <f>BK128+BK148</f>
        <v>0</v>
      </c>
    </row>
    <row r="128" spans="2:63" s="11" customFormat="1" ht="22.75" customHeight="1">
      <c r="B128" s="118"/>
      <c r="D128" s="119" t="s">
        <v>74</v>
      </c>
      <c r="E128" s="128" t="s">
        <v>220</v>
      </c>
      <c r="F128" s="128" t="s">
        <v>285</v>
      </c>
      <c r="I128" s="121"/>
      <c r="J128" s="129">
        <f>BK128</f>
        <v>0</v>
      </c>
      <c r="L128" s="118"/>
      <c r="M128" s="123"/>
      <c r="P128" s="124">
        <f>SUM(P129:P147)</f>
        <v>0</v>
      </c>
      <c r="R128" s="124">
        <f>SUM(R129:R147)</f>
        <v>5.5773099999999992E-2</v>
      </c>
      <c r="T128" s="125">
        <f>SUM(T129:T147)</f>
        <v>0</v>
      </c>
      <c r="AR128" s="119" t="s">
        <v>80</v>
      </c>
      <c r="AT128" s="126" t="s">
        <v>74</v>
      </c>
      <c r="AU128" s="126" t="s">
        <v>80</v>
      </c>
      <c r="AY128" s="119" t="s">
        <v>148</v>
      </c>
      <c r="BK128" s="127">
        <f>SUM(BK129:BK147)</f>
        <v>0</v>
      </c>
    </row>
    <row r="129" spans="2:65" s="1" customFormat="1" ht="24.15" customHeight="1">
      <c r="B129" s="130"/>
      <c r="C129" s="131" t="s">
        <v>80</v>
      </c>
      <c r="D129" s="131" t="s">
        <v>154</v>
      </c>
      <c r="E129" s="132" t="s">
        <v>286</v>
      </c>
      <c r="F129" s="133" t="s">
        <v>287</v>
      </c>
      <c r="G129" s="134" t="s">
        <v>214</v>
      </c>
      <c r="H129" s="135">
        <v>2.0699999999999998</v>
      </c>
      <c r="I129" s="136"/>
      <c r="J129" s="137">
        <f>ROUND(I129*H129,2)</f>
        <v>0</v>
      </c>
      <c r="K129" s="133" t="s">
        <v>1</v>
      </c>
      <c r="L129" s="31"/>
      <c r="M129" s="138" t="s">
        <v>1</v>
      </c>
      <c r="N129" s="139" t="s">
        <v>40</v>
      </c>
      <c r="P129" s="140">
        <f>O129*H129</f>
        <v>0</v>
      </c>
      <c r="Q129" s="140">
        <v>6.3E-3</v>
      </c>
      <c r="R129" s="140">
        <f>Q129*H129</f>
        <v>1.3040999999999999E-2</v>
      </c>
      <c r="S129" s="140">
        <v>0</v>
      </c>
      <c r="T129" s="141">
        <f>S129*H129</f>
        <v>0</v>
      </c>
      <c r="AR129" s="142" t="s">
        <v>195</v>
      </c>
      <c r="AT129" s="142" t="s">
        <v>154</v>
      </c>
      <c r="AU129" s="142" t="s">
        <v>85</v>
      </c>
      <c r="AY129" s="16" t="s">
        <v>148</v>
      </c>
      <c r="BE129" s="143">
        <f>IF(N129="základní",J129,0)</f>
        <v>0</v>
      </c>
      <c r="BF129" s="143">
        <f>IF(N129="snížená",J129,0)</f>
        <v>0</v>
      </c>
      <c r="BG129" s="143">
        <f>IF(N129="zákl. přenesená",J129,0)</f>
        <v>0</v>
      </c>
      <c r="BH129" s="143">
        <f>IF(N129="sníž. přenesená",J129,0)</f>
        <v>0</v>
      </c>
      <c r="BI129" s="143">
        <f>IF(N129="nulová",J129,0)</f>
        <v>0</v>
      </c>
      <c r="BJ129" s="16" t="s">
        <v>80</v>
      </c>
      <c r="BK129" s="143">
        <f>ROUND(I129*H129,2)</f>
        <v>0</v>
      </c>
      <c r="BL129" s="16" t="s">
        <v>195</v>
      </c>
      <c r="BM129" s="142" t="s">
        <v>288</v>
      </c>
    </row>
    <row r="130" spans="2:65" s="13" customFormat="1" ht="10">
      <c r="B130" s="155"/>
      <c r="D130" s="149" t="s">
        <v>163</v>
      </c>
      <c r="E130" s="156" t="s">
        <v>1</v>
      </c>
      <c r="F130" s="157" t="s">
        <v>804</v>
      </c>
      <c r="H130" s="158">
        <v>1.17</v>
      </c>
      <c r="I130" s="159"/>
      <c r="L130" s="155"/>
      <c r="M130" s="160"/>
      <c r="T130" s="161"/>
      <c r="AT130" s="156" t="s">
        <v>163</v>
      </c>
      <c r="AU130" s="156" t="s">
        <v>85</v>
      </c>
      <c r="AV130" s="13" t="s">
        <v>85</v>
      </c>
      <c r="AW130" s="13" t="s">
        <v>31</v>
      </c>
      <c r="AX130" s="13" t="s">
        <v>75</v>
      </c>
      <c r="AY130" s="156" t="s">
        <v>148</v>
      </c>
    </row>
    <row r="131" spans="2:65" s="13" customFormat="1" ht="10">
      <c r="B131" s="155"/>
      <c r="D131" s="149" t="s">
        <v>163</v>
      </c>
      <c r="E131" s="156" t="s">
        <v>1</v>
      </c>
      <c r="F131" s="157" t="s">
        <v>805</v>
      </c>
      <c r="H131" s="158">
        <v>0.9</v>
      </c>
      <c r="I131" s="159"/>
      <c r="L131" s="155"/>
      <c r="M131" s="160"/>
      <c r="T131" s="161"/>
      <c r="AT131" s="156" t="s">
        <v>163</v>
      </c>
      <c r="AU131" s="156" t="s">
        <v>85</v>
      </c>
      <c r="AV131" s="13" t="s">
        <v>85</v>
      </c>
      <c r="AW131" s="13" t="s">
        <v>31</v>
      </c>
      <c r="AX131" s="13" t="s">
        <v>75</v>
      </c>
      <c r="AY131" s="156" t="s">
        <v>148</v>
      </c>
    </row>
    <row r="132" spans="2:65" s="14" customFormat="1" ht="10">
      <c r="B132" s="167"/>
      <c r="D132" s="149" t="s">
        <v>163</v>
      </c>
      <c r="E132" s="168" t="s">
        <v>1</v>
      </c>
      <c r="F132" s="169" t="s">
        <v>219</v>
      </c>
      <c r="H132" s="170">
        <v>2.0699999999999998</v>
      </c>
      <c r="I132" s="171"/>
      <c r="L132" s="167"/>
      <c r="M132" s="172"/>
      <c r="T132" s="173"/>
      <c r="AT132" s="168" t="s">
        <v>163</v>
      </c>
      <c r="AU132" s="168" t="s">
        <v>85</v>
      </c>
      <c r="AV132" s="14" t="s">
        <v>195</v>
      </c>
      <c r="AW132" s="14" t="s">
        <v>31</v>
      </c>
      <c r="AX132" s="14" t="s">
        <v>80</v>
      </c>
      <c r="AY132" s="168" t="s">
        <v>148</v>
      </c>
    </row>
    <row r="133" spans="2:65" s="1" customFormat="1" ht="16.5" customHeight="1">
      <c r="B133" s="130"/>
      <c r="C133" s="131" t="s">
        <v>85</v>
      </c>
      <c r="D133" s="131" t="s">
        <v>154</v>
      </c>
      <c r="E133" s="132" t="s">
        <v>292</v>
      </c>
      <c r="F133" s="133" t="s">
        <v>293</v>
      </c>
      <c r="G133" s="134" t="s">
        <v>214</v>
      </c>
      <c r="H133" s="135">
        <v>4.3099999999999996</v>
      </c>
      <c r="I133" s="136"/>
      <c r="J133" s="137">
        <f>ROUND(I133*H133,2)</f>
        <v>0</v>
      </c>
      <c r="K133" s="133" t="s">
        <v>194</v>
      </c>
      <c r="L133" s="31"/>
      <c r="M133" s="138" t="s">
        <v>1</v>
      </c>
      <c r="N133" s="139" t="s">
        <v>40</v>
      </c>
      <c r="P133" s="140">
        <f>O133*H133</f>
        <v>0</v>
      </c>
      <c r="Q133" s="140">
        <v>2.5999999999999998E-4</v>
      </c>
      <c r="R133" s="140">
        <f>Q133*H133</f>
        <v>1.1205999999999998E-3</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294</v>
      </c>
    </row>
    <row r="134" spans="2:65" s="1" customFormat="1" ht="10">
      <c r="B134" s="31"/>
      <c r="D134" s="144" t="s">
        <v>161</v>
      </c>
      <c r="F134" s="145" t="s">
        <v>295</v>
      </c>
      <c r="I134" s="146"/>
      <c r="L134" s="31"/>
      <c r="M134" s="147"/>
      <c r="T134" s="55"/>
      <c r="AT134" s="16" t="s">
        <v>161</v>
      </c>
      <c r="AU134" s="16" t="s">
        <v>85</v>
      </c>
    </row>
    <row r="135" spans="2:65" s="13" customFormat="1" ht="10">
      <c r="B135" s="155"/>
      <c r="D135" s="149" t="s">
        <v>163</v>
      </c>
      <c r="E135" s="156" t="s">
        <v>1</v>
      </c>
      <c r="F135" s="157" t="s">
        <v>806</v>
      </c>
      <c r="H135" s="158">
        <v>4.3099999999999996</v>
      </c>
      <c r="I135" s="159"/>
      <c r="L135" s="155"/>
      <c r="M135" s="160"/>
      <c r="T135" s="161"/>
      <c r="AT135" s="156" t="s">
        <v>163</v>
      </c>
      <c r="AU135" s="156" t="s">
        <v>85</v>
      </c>
      <c r="AV135" s="13" t="s">
        <v>85</v>
      </c>
      <c r="AW135" s="13" t="s">
        <v>31</v>
      </c>
      <c r="AX135" s="13" t="s">
        <v>80</v>
      </c>
      <c r="AY135" s="156" t="s">
        <v>148</v>
      </c>
    </row>
    <row r="136" spans="2:65" s="1" customFormat="1" ht="21.75" customHeight="1">
      <c r="B136" s="130"/>
      <c r="C136" s="131" t="s">
        <v>172</v>
      </c>
      <c r="D136" s="131" t="s">
        <v>154</v>
      </c>
      <c r="E136" s="132" t="s">
        <v>296</v>
      </c>
      <c r="F136" s="133" t="s">
        <v>297</v>
      </c>
      <c r="G136" s="134" t="s">
        <v>214</v>
      </c>
      <c r="H136" s="135">
        <v>4.3099999999999996</v>
      </c>
      <c r="I136" s="136"/>
      <c r="J136" s="137">
        <f>ROUND(I136*H136,2)</f>
        <v>0</v>
      </c>
      <c r="K136" s="133" t="s">
        <v>194</v>
      </c>
      <c r="L136" s="31"/>
      <c r="M136" s="138" t="s">
        <v>1</v>
      </c>
      <c r="N136" s="139" t="s">
        <v>40</v>
      </c>
      <c r="P136" s="140">
        <f>O136*H136</f>
        <v>0</v>
      </c>
      <c r="Q136" s="140">
        <v>4.3800000000000002E-3</v>
      </c>
      <c r="R136" s="140">
        <f>Q136*H136</f>
        <v>1.88778E-2</v>
      </c>
      <c r="S136" s="140">
        <v>0</v>
      </c>
      <c r="T136" s="141">
        <f>S136*H136</f>
        <v>0</v>
      </c>
      <c r="AR136" s="142" t="s">
        <v>195</v>
      </c>
      <c r="AT136" s="142" t="s">
        <v>154</v>
      </c>
      <c r="AU136" s="142" t="s">
        <v>85</v>
      </c>
      <c r="AY136" s="16" t="s">
        <v>148</v>
      </c>
      <c r="BE136" s="143">
        <f>IF(N136="základní",J136,0)</f>
        <v>0</v>
      </c>
      <c r="BF136" s="143">
        <f>IF(N136="snížená",J136,0)</f>
        <v>0</v>
      </c>
      <c r="BG136" s="143">
        <f>IF(N136="zákl. přenesená",J136,0)</f>
        <v>0</v>
      </c>
      <c r="BH136" s="143">
        <f>IF(N136="sníž. přenesená",J136,0)</f>
        <v>0</v>
      </c>
      <c r="BI136" s="143">
        <f>IF(N136="nulová",J136,0)</f>
        <v>0</v>
      </c>
      <c r="BJ136" s="16" t="s">
        <v>80</v>
      </c>
      <c r="BK136" s="143">
        <f>ROUND(I136*H136,2)</f>
        <v>0</v>
      </c>
      <c r="BL136" s="16" t="s">
        <v>195</v>
      </c>
      <c r="BM136" s="142" t="s">
        <v>298</v>
      </c>
    </row>
    <row r="137" spans="2:65" s="1" customFormat="1" ht="10">
      <c r="B137" s="31"/>
      <c r="D137" s="144" t="s">
        <v>161</v>
      </c>
      <c r="F137" s="145" t="s">
        <v>299</v>
      </c>
      <c r="I137" s="146"/>
      <c r="L137" s="31"/>
      <c r="M137" s="147"/>
      <c r="T137" s="55"/>
      <c r="AT137" s="16" t="s">
        <v>161</v>
      </c>
      <c r="AU137" s="16" t="s">
        <v>85</v>
      </c>
    </row>
    <row r="138" spans="2:65" s="13" customFormat="1" ht="10">
      <c r="B138" s="155"/>
      <c r="D138" s="149" t="s">
        <v>163</v>
      </c>
      <c r="E138" s="156" t="s">
        <v>1</v>
      </c>
      <c r="F138" s="157" t="s">
        <v>806</v>
      </c>
      <c r="H138" s="158">
        <v>4.3099999999999996</v>
      </c>
      <c r="I138" s="159"/>
      <c r="L138" s="155"/>
      <c r="M138" s="160"/>
      <c r="T138" s="161"/>
      <c r="AT138" s="156" t="s">
        <v>163</v>
      </c>
      <c r="AU138" s="156" t="s">
        <v>85</v>
      </c>
      <c r="AV138" s="13" t="s">
        <v>85</v>
      </c>
      <c r="AW138" s="13" t="s">
        <v>31</v>
      </c>
      <c r="AX138" s="13" t="s">
        <v>80</v>
      </c>
      <c r="AY138" s="156" t="s">
        <v>148</v>
      </c>
    </row>
    <row r="139" spans="2:65" s="1" customFormat="1" ht="24.15" customHeight="1">
      <c r="B139" s="130"/>
      <c r="C139" s="131" t="s">
        <v>195</v>
      </c>
      <c r="D139" s="131" t="s">
        <v>154</v>
      </c>
      <c r="E139" s="132" t="s">
        <v>300</v>
      </c>
      <c r="F139" s="133" t="s">
        <v>301</v>
      </c>
      <c r="G139" s="134" t="s">
        <v>214</v>
      </c>
      <c r="H139" s="135">
        <v>4.3099999999999996</v>
      </c>
      <c r="I139" s="136"/>
      <c r="J139" s="137">
        <f>ROUND(I139*H139,2)</f>
        <v>0</v>
      </c>
      <c r="K139" s="133" t="s">
        <v>194</v>
      </c>
      <c r="L139" s="31"/>
      <c r="M139" s="138" t="s">
        <v>1</v>
      </c>
      <c r="N139" s="139" t="s">
        <v>40</v>
      </c>
      <c r="P139" s="140">
        <f>O139*H139</f>
        <v>0</v>
      </c>
      <c r="Q139" s="140">
        <v>2.2000000000000001E-4</v>
      </c>
      <c r="R139" s="140">
        <f>Q139*H139</f>
        <v>9.4819999999999995E-4</v>
      </c>
      <c r="S139" s="140">
        <v>0</v>
      </c>
      <c r="T139" s="141">
        <f>S139*H139</f>
        <v>0</v>
      </c>
      <c r="AR139" s="142" t="s">
        <v>195</v>
      </c>
      <c r="AT139" s="142" t="s">
        <v>154</v>
      </c>
      <c r="AU139" s="142" t="s">
        <v>85</v>
      </c>
      <c r="AY139" s="16" t="s">
        <v>148</v>
      </c>
      <c r="BE139" s="143">
        <f>IF(N139="základní",J139,0)</f>
        <v>0</v>
      </c>
      <c r="BF139" s="143">
        <f>IF(N139="snížená",J139,0)</f>
        <v>0</v>
      </c>
      <c r="BG139" s="143">
        <f>IF(N139="zákl. přenesená",J139,0)</f>
        <v>0</v>
      </c>
      <c r="BH139" s="143">
        <f>IF(N139="sníž. přenesená",J139,0)</f>
        <v>0</v>
      </c>
      <c r="BI139" s="143">
        <f>IF(N139="nulová",J139,0)</f>
        <v>0</v>
      </c>
      <c r="BJ139" s="16" t="s">
        <v>80</v>
      </c>
      <c r="BK139" s="143">
        <f>ROUND(I139*H139,2)</f>
        <v>0</v>
      </c>
      <c r="BL139" s="16" t="s">
        <v>195</v>
      </c>
      <c r="BM139" s="142" t="s">
        <v>302</v>
      </c>
    </row>
    <row r="140" spans="2:65" s="1" customFormat="1" ht="10">
      <c r="B140" s="31"/>
      <c r="D140" s="144" t="s">
        <v>161</v>
      </c>
      <c r="F140" s="145" t="s">
        <v>303</v>
      </c>
      <c r="I140" s="146"/>
      <c r="L140" s="31"/>
      <c r="M140" s="147"/>
      <c r="T140" s="55"/>
      <c r="AT140" s="16" t="s">
        <v>161</v>
      </c>
      <c r="AU140" s="16" t="s">
        <v>85</v>
      </c>
    </row>
    <row r="141" spans="2:65" s="13" customFormat="1" ht="10">
      <c r="B141" s="155"/>
      <c r="D141" s="149" t="s">
        <v>163</v>
      </c>
      <c r="E141" s="156" t="s">
        <v>1</v>
      </c>
      <c r="F141" s="157" t="s">
        <v>806</v>
      </c>
      <c r="H141" s="158">
        <v>4.3099999999999996</v>
      </c>
      <c r="I141" s="159"/>
      <c r="L141" s="155"/>
      <c r="M141" s="160"/>
      <c r="T141" s="161"/>
      <c r="AT141" s="156" t="s">
        <v>163</v>
      </c>
      <c r="AU141" s="156" t="s">
        <v>85</v>
      </c>
      <c r="AV141" s="13" t="s">
        <v>85</v>
      </c>
      <c r="AW141" s="13" t="s">
        <v>31</v>
      </c>
      <c r="AX141" s="13" t="s">
        <v>80</v>
      </c>
      <c r="AY141" s="156" t="s">
        <v>148</v>
      </c>
    </row>
    <row r="142" spans="2:65" s="1" customFormat="1" ht="24.15" customHeight="1">
      <c r="B142" s="130"/>
      <c r="C142" s="131" t="s">
        <v>151</v>
      </c>
      <c r="D142" s="131" t="s">
        <v>154</v>
      </c>
      <c r="E142" s="132" t="s">
        <v>636</v>
      </c>
      <c r="F142" s="133" t="s">
        <v>637</v>
      </c>
      <c r="G142" s="134" t="s">
        <v>214</v>
      </c>
      <c r="H142" s="135">
        <v>0.43</v>
      </c>
      <c r="I142" s="136"/>
      <c r="J142" s="137">
        <f>ROUND(I142*H142,2)</f>
        <v>0</v>
      </c>
      <c r="K142" s="133" t="s">
        <v>194</v>
      </c>
      <c r="L142" s="31"/>
      <c r="M142" s="138" t="s">
        <v>1</v>
      </c>
      <c r="N142" s="139" t="s">
        <v>40</v>
      </c>
      <c r="P142" s="140">
        <f>O142*H142</f>
        <v>0</v>
      </c>
      <c r="Q142" s="140">
        <v>2.3099999999999999E-2</v>
      </c>
      <c r="R142" s="140">
        <f>Q142*H142</f>
        <v>9.9329999999999991E-3</v>
      </c>
      <c r="S142" s="140">
        <v>0</v>
      </c>
      <c r="T142" s="141">
        <f>S142*H142</f>
        <v>0</v>
      </c>
      <c r="AR142" s="142" t="s">
        <v>195</v>
      </c>
      <c r="AT142" s="142" t="s">
        <v>154</v>
      </c>
      <c r="AU142" s="142" t="s">
        <v>85</v>
      </c>
      <c r="AY142" s="16" t="s">
        <v>148</v>
      </c>
      <c r="BE142" s="143">
        <f>IF(N142="základní",J142,0)</f>
        <v>0</v>
      </c>
      <c r="BF142" s="143">
        <f>IF(N142="snížená",J142,0)</f>
        <v>0</v>
      </c>
      <c r="BG142" s="143">
        <f>IF(N142="zákl. přenesená",J142,0)</f>
        <v>0</v>
      </c>
      <c r="BH142" s="143">
        <f>IF(N142="sníž. přenesená",J142,0)</f>
        <v>0</v>
      </c>
      <c r="BI142" s="143">
        <f>IF(N142="nulová",J142,0)</f>
        <v>0</v>
      </c>
      <c r="BJ142" s="16" t="s">
        <v>80</v>
      </c>
      <c r="BK142" s="143">
        <f>ROUND(I142*H142,2)</f>
        <v>0</v>
      </c>
      <c r="BL142" s="16" t="s">
        <v>195</v>
      </c>
      <c r="BM142" s="142" t="s">
        <v>638</v>
      </c>
    </row>
    <row r="143" spans="2:65" s="1" customFormat="1" ht="10">
      <c r="B143" s="31"/>
      <c r="D143" s="144" t="s">
        <v>161</v>
      </c>
      <c r="F143" s="145" t="s">
        <v>639</v>
      </c>
      <c r="I143" s="146"/>
      <c r="L143" s="31"/>
      <c r="M143" s="147"/>
      <c r="T143" s="55"/>
      <c r="AT143" s="16" t="s">
        <v>161</v>
      </c>
      <c r="AU143" s="16" t="s">
        <v>85</v>
      </c>
    </row>
    <row r="144" spans="2:65" s="13" customFormat="1" ht="10">
      <c r="B144" s="155"/>
      <c r="D144" s="149" t="s">
        <v>163</v>
      </c>
      <c r="E144" s="156" t="s">
        <v>1</v>
      </c>
      <c r="F144" s="157" t="s">
        <v>790</v>
      </c>
      <c r="H144" s="158">
        <v>0.43</v>
      </c>
      <c r="I144" s="159"/>
      <c r="L144" s="155"/>
      <c r="M144" s="160"/>
      <c r="T144" s="161"/>
      <c r="AT144" s="156" t="s">
        <v>163</v>
      </c>
      <c r="AU144" s="156" t="s">
        <v>85</v>
      </c>
      <c r="AV144" s="13" t="s">
        <v>85</v>
      </c>
      <c r="AW144" s="13" t="s">
        <v>31</v>
      </c>
      <c r="AX144" s="13" t="s">
        <v>80</v>
      </c>
      <c r="AY144" s="156" t="s">
        <v>148</v>
      </c>
    </row>
    <row r="145" spans="2:65" s="1" customFormat="1" ht="24.15" customHeight="1">
      <c r="B145" s="130"/>
      <c r="C145" s="131" t="s">
        <v>220</v>
      </c>
      <c r="D145" s="131" t="s">
        <v>154</v>
      </c>
      <c r="E145" s="132" t="s">
        <v>304</v>
      </c>
      <c r="F145" s="133" t="s">
        <v>305</v>
      </c>
      <c r="G145" s="134" t="s">
        <v>214</v>
      </c>
      <c r="H145" s="135">
        <v>4.3099999999999996</v>
      </c>
      <c r="I145" s="136"/>
      <c r="J145" s="137">
        <f>ROUND(I145*H145,2)</f>
        <v>0</v>
      </c>
      <c r="K145" s="133" t="s">
        <v>194</v>
      </c>
      <c r="L145" s="31"/>
      <c r="M145" s="138" t="s">
        <v>1</v>
      </c>
      <c r="N145" s="139" t="s">
        <v>40</v>
      </c>
      <c r="P145" s="140">
        <f>O145*H145</f>
        <v>0</v>
      </c>
      <c r="Q145" s="140">
        <v>2.7499999999999998E-3</v>
      </c>
      <c r="R145" s="140">
        <f>Q145*H145</f>
        <v>1.1852499999999998E-2</v>
      </c>
      <c r="S145" s="140">
        <v>0</v>
      </c>
      <c r="T145" s="141">
        <f>S145*H145</f>
        <v>0</v>
      </c>
      <c r="AR145" s="142" t="s">
        <v>195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195</v>
      </c>
      <c r="BM145" s="142" t="s">
        <v>306</v>
      </c>
    </row>
    <row r="146" spans="2:65" s="1" customFormat="1" ht="10">
      <c r="B146" s="31"/>
      <c r="D146" s="144" t="s">
        <v>161</v>
      </c>
      <c r="F146" s="145" t="s">
        <v>307</v>
      </c>
      <c r="I146" s="146"/>
      <c r="L146" s="31"/>
      <c r="M146" s="147"/>
      <c r="T146" s="55"/>
      <c r="AT146" s="16" t="s">
        <v>161</v>
      </c>
      <c r="AU146" s="16" t="s">
        <v>85</v>
      </c>
    </row>
    <row r="147" spans="2:65" s="13" customFormat="1" ht="10">
      <c r="B147" s="155"/>
      <c r="D147" s="149" t="s">
        <v>163</v>
      </c>
      <c r="E147" s="156" t="s">
        <v>1</v>
      </c>
      <c r="F147" s="157" t="s">
        <v>806</v>
      </c>
      <c r="H147" s="158">
        <v>4.3099999999999996</v>
      </c>
      <c r="I147" s="159"/>
      <c r="L147" s="155"/>
      <c r="M147" s="160"/>
      <c r="T147" s="161"/>
      <c r="AT147" s="156" t="s">
        <v>163</v>
      </c>
      <c r="AU147" s="156" t="s">
        <v>85</v>
      </c>
      <c r="AV147" s="13" t="s">
        <v>85</v>
      </c>
      <c r="AW147" s="13" t="s">
        <v>31</v>
      </c>
      <c r="AX147" s="13" t="s">
        <v>80</v>
      </c>
      <c r="AY147" s="156" t="s">
        <v>148</v>
      </c>
    </row>
    <row r="148" spans="2:65" s="11" customFormat="1" ht="22.75" customHeight="1">
      <c r="B148" s="118"/>
      <c r="D148" s="119" t="s">
        <v>74</v>
      </c>
      <c r="E148" s="128" t="s">
        <v>308</v>
      </c>
      <c r="F148" s="128" t="s">
        <v>309</v>
      </c>
      <c r="I148" s="121"/>
      <c r="J148" s="129">
        <f>BK148</f>
        <v>0</v>
      </c>
      <c r="L148" s="118"/>
      <c r="M148" s="123"/>
      <c r="P148" s="124">
        <f>SUM(P149:P150)</f>
        <v>0</v>
      </c>
      <c r="R148" s="124">
        <f>SUM(R149:R150)</f>
        <v>0</v>
      </c>
      <c r="T148" s="125">
        <f>SUM(T149:T150)</f>
        <v>0</v>
      </c>
      <c r="AR148" s="119" t="s">
        <v>80</v>
      </c>
      <c r="AT148" s="126" t="s">
        <v>74</v>
      </c>
      <c r="AU148" s="126" t="s">
        <v>80</v>
      </c>
      <c r="AY148" s="119" t="s">
        <v>148</v>
      </c>
      <c r="BK148" s="127">
        <f>SUM(BK149:BK150)</f>
        <v>0</v>
      </c>
    </row>
    <row r="149" spans="2:65" s="1" customFormat="1" ht="21.75" customHeight="1">
      <c r="B149" s="130"/>
      <c r="C149" s="131" t="s">
        <v>228</v>
      </c>
      <c r="D149" s="131" t="s">
        <v>154</v>
      </c>
      <c r="E149" s="132" t="s">
        <v>310</v>
      </c>
      <c r="F149" s="133" t="s">
        <v>311</v>
      </c>
      <c r="G149" s="134" t="s">
        <v>193</v>
      </c>
      <c r="H149" s="135">
        <v>5.6000000000000001E-2</v>
      </c>
      <c r="I149" s="136"/>
      <c r="J149" s="137">
        <f>ROUND(I149*H149,2)</f>
        <v>0</v>
      </c>
      <c r="K149" s="133" t="s">
        <v>194</v>
      </c>
      <c r="L149" s="31"/>
      <c r="M149" s="138" t="s">
        <v>1</v>
      </c>
      <c r="N149" s="139" t="s">
        <v>40</v>
      </c>
      <c r="P149" s="140">
        <f>O149*H149</f>
        <v>0</v>
      </c>
      <c r="Q149" s="140">
        <v>0</v>
      </c>
      <c r="R149" s="140">
        <f>Q149*H149</f>
        <v>0</v>
      </c>
      <c r="S149" s="140">
        <v>0</v>
      </c>
      <c r="T149" s="141">
        <f>S149*H149</f>
        <v>0</v>
      </c>
      <c r="AR149" s="142" t="s">
        <v>195</v>
      </c>
      <c r="AT149" s="142" t="s">
        <v>154</v>
      </c>
      <c r="AU149" s="142" t="s">
        <v>85</v>
      </c>
      <c r="AY149" s="16" t="s">
        <v>148</v>
      </c>
      <c r="BE149" s="143">
        <f>IF(N149="základní",J149,0)</f>
        <v>0</v>
      </c>
      <c r="BF149" s="143">
        <f>IF(N149="snížená",J149,0)</f>
        <v>0</v>
      </c>
      <c r="BG149" s="143">
        <f>IF(N149="zákl. přenesená",J149,0)</f>
        <v>0</v>
      </c>
      <c r="BH149" s="143">
        <f>IF(N149="sníž. přenesená",J149,0)</f>
        <v>0</v>
      </c>
      <c r="BI149" s="143">
        <f>IF(N149="nulová",J149,0)</f>
        <v>0</v>
      </c>
      <c r="BJ149" s="16" t="s">
        <v>80</v>
      </c>
      <c r="BK149" s="143">
        <f>ROUND(I149*H149,2)</f>
        <v>0</v>
      </c>
      <c r="BL149" s="16" t="s">
        <v>195</v>
      </c>
      <c r="BM149" s="142" t="s">
        <v>312</v>
      </c>
    </row>
    <row r="150" spans="2:65" s="1" customFormat="1" ht="10">
      <c r="B150" s="31"/>
      <c r="D150" s="144" t="s">
        <v>161</v>
      </c>
      <c r="F150" s="145" t="s">
        <v>313</v>
      </c>
      <c r="I150" s="146"/>
      <c r="L150" s="31"/>
      <c r="M150" s="147"/>
      <c r="T150" s="55"/>
      <c r="AT150" s="16" t="s">
        <v>161</v>
      </c>
      <c r="AU150" s="16" t="s">
        <v>85</v>
      </c>
    </row>
    <row r="151" spans="2:65" s="11" customFormat="1" ht="25.9" customHeight="1">
      <c r="B151" s="118"/>
      <c r="D151" s="119" t="s">
        <v>74</v>
      </c>
      <c r="E151" s="120" t="s">
        <v>146</v>
      </c>
      <c r="F151" s="120" t="s">
        <v>147</v>
      </c>
      <c r="I151" s="121"/>
      <c r="J151" s="122">
        <f>BK151</f>
        <v>0</v>
      </c>
      <c r="L151" s="118"/>
      <c r="M151" s="123"/>
      <c r="P151" s="124">
        <f>P152+P170+P173</f>
        <v>0</v>
      </c>
      <c r="R151" s="124">
        <f>R152+R170+R173</f>
        <v>0.19987140000000003</v>
      </c>
      <c r="T151" s="125">
        <f>T152+T170+T173</f>
        <v>0</v>
      </c>
      <c r="AR151" s="119" t="s">
        <v>85</v>
      </c>
      <c r="AT151" s="126" t="s">
        <v>74</v>
      </c>
      <c r="AU151" s="126" t="s">
        <v>75</v>
      </c>
      <c r="AY151" s="119" t="s">
        <v>148</v>
      </c>
      <c r="BK151" s="127">
        <f>BK152+BK170+BK173</f>
        <v>0</v>
      </c>
    </row>
    <row r="152" spans="2:65" s="11" customFormat="1" ht="22.75" customHeight="1">
      <c r="B152" s="118"/>
      <c r="D152" s="119" t="s">
        <v>74</v>
      </c>
      <c r="E152" s="128" t="s">
        <v>210</v>
      </c>
      <c r="F152" s="128" t="s">
        <v>211</v>
      </c>
      <c r="I152" s="121"/>
      <c r="J152" s="129">
        <f>BK152</f>
        <v>0</v>
      </c>
      <c r="L152" s="118"/>
      <c r="M152" s="123"/>
      <c r="P152" s="124">
        <f>SUM(P153:P169)</f>
        <v>0</v>
      </c>
      <c r="R152" s="124">
        <f>SUM(R153:R169)</f>
        <v>0.15329200000000001</v>
      </c>
      <c r="T152" s="125">
        <f>SUM(T153:T169)</f>
        <v>0</v>
      </c>
      <c r="AR152" s="119" t="s">
        <v>85</v>
      </c>
      <c r="AT152" s="126" t="s">
        <v>74</v>
      </c>
      <c r="AU152" s="126" t="s">
        <v>80</v>
      </c>
      <c r="AY152" s="119" t="s">
        <v>148</v>
      </c>
      <c r="BK152" s="127">
        <f>SUM(BK153:BK169)</f>
        <v>0</v>
      </c>
    </row>
    <row r="153" spans="2:65" s="1" customFormat="1" ht="24.15" customHeight="1">
      <c r="B153" s="130"/>
      <c r="C153" s="131" t="s">
        <v>235</v>
      </c>
      <c r="D153" s="131" t="s">
        <v>154</v>
      </c>
      <c r="E153" s="132" t="s">
        <v>314</v>
      </c>
      <c r="F153" s="133" t="s">
        <v>315</v>
      </c>
      <c r="G153" s="134" t="s">
        <v>214</v>
      </c>
      <c r="H153" s="135">
        <v>11.7</v>
      </c>
      <c r="I153" s="136"/>
      <c r="J153" s="137">
        <f>ROUND(I153*H153,2)</f>
        <v>0</v>
      </c>
      <c r="K153" s="133" t="s">
        <v>194</v>
      </c>
      <c r="L153" s="31"/>
      <c r="M153" s="138" t="s">
        <v>1</v>
      </c>
      <c r="N153" s="139" t="s">
        <v>40</v>
      </c>
      <c r="P153" s="140">
        <f>O153*H153</f>
        <v>0</v>
      </c>
      <c r="Q153" s="140">
        <v>0</v>
      </c>
      <c r="R153" s="140">
        <f>Q153*H153</f>
        <v>0</v>
      </c>
      <c r="S153" s="140">
        <v>0</v>
      </c>
      <c r="T153" s="141">
        <f>S153*H153</f>
        <v>0</v>
      </c>
      <c r="AR153" s="142" t="s">
        <v>215</v>
      </c>
      <c r="AT153" s="142" t="s">
        <v>154</v>
      </c>
      <c r="AU153" s="142" t="s">
        <v>85</v>
      </c>
      <c r="AY153" s="16" t="s">
        <v>148</v>
      </c>
      <c r="BE153" s="143">
        <f>IF(N153="základní",J153,0)</f>
        <v>0</v>
      </c>
      <c r="BF153" s="143">
        <f>IF(N153="snížená",J153,0)</f>
        <v>0</v>
      </c>
      <c r="BG153" s="143">
        <f>IF(N153="zákl. přenesená",J153,0)</f>
        <v>0</v>
      </c>
      <c r="BH153" s="143">
        <f>IF(N153="sníž. přenesená",J153,0)</f>
        <v>0</v>
      </c>
      <c r="BI153" s="143">
        <f>IF(N153="nulová",J153,0)</f>
        <v>0</v>
      </c>
      <c r="BJ153" s="16" t="s">
        <v>80</v>
      </c>
      <c r="BK153" s="143">
        <f>ROUND(I153*H153,2)</f>
        <v>0</v>
      </c>
      <c r="BL153" s="16" t="s">
        <v>215</v>
      </c>
      <c r="BM153" s="142" t="s">
        <v>807</v>
      </c>
    </row>
    <row r="154" spans="2:65" s="1" customFormat="1" ht="10">
      <c r="B154" s="31"/>
      <c r="D154" s="144" t="s">
        <v>161</v>
      </c>
      <c r="F154" s="145" t="s">
        <v>317</v>
      </c>
      <c r="I154" s="146"/>
      <c r="L154" s="31"/>
      <c r="M154" s="147"/>
      <c r="T154" s="55"/>
      <c r="AT154" s="16" t="s">
        <v>161</v>
      </c>
      <c r="AU154" s="16" t="s">
        <v>85</v>
      </c>
    </row>
    <row r="155" spans="2:65" s="13" customFormat="1" ht="10">
      <c r="B155" s="155"/>
      <c r="D155" s="149" t="s">
        <v>163</v>
      </c>
      <c r="E155" s="156" t="s">
        <v>1</v>
      </c>
      <c r="F155" s="157" t="s">
        <v>808</v>
      </c>
      <c r="H155" s="158">
        <v>11.7</v>
      </c>
      <c r="I155" s="159"/>
      <c r="L155" s="155"/>
      <c r="M155" s="160"/>
      <c r="T155" s="161"/>
      <c r="AT155" s="156" t="s">
        <v>163</v>
      </c>
      <c r="AU155" s="156" t="s">
        <v>85</v>
      </c>
      <c r="AV155" s="13" t="s">
        <v>85</v>
      </c>
      <c r="AW155" s="13" t="s">
        <v>31</v>
      </c>
      <c r="AX155" s="13" t="s">
        <v>80</v>
      </c>
      <c r="AY155" s="156" t="s">
        <v>148</v>
      </c>
    </row>
    <row r="156" spans="2:65" s="1" customFormat="1" ht="16.5" customHeight="1">
      <c r="B156" s="130"/>
      <c r="C156" s="176" t="s">
        <v>243</v>
      </c>
      <c r="D156" s="176" t="s">
        <v>269</v>
      </c>
      <c r="E156" s="177" t="s">
        <v>319</v>
      </c>
      <c r="F156" s="178" t="s">
        <v>320</v>
      </c>
      <c r="G156" s="179" t="s">
        <v>193</v>
      </c>
      <c r="H156" s="180">
        <v>4.0000000000000001E-3</v>
      </c>
      <c r="I156" s="181"/>
      <c r="J156" s="182">
        <f>ROUND(I156*H156,2)</f>
        <v>0</v>
      </c>
      <c r="K156" s="178" t="s">
        <v>158</v>
      </c>
      <c r="L156" s="183"/>
      <c r="M156" s="184" t="s">
        <v>1</v>
      </c>
      <c r="N156" s="185" t="s">
        <v>40</v>
      </c>
      <c r="P156" s="140">
        <f>O156*H156</f>
        <v>0</v>
      </c>
      <c r="Q156" s="140">
        <v>1</v>
      </c>
      <c r="R156" s="140">
        <f>Q156*H156</f>
        <v>4.0000000000000001E-3</v>
      </c>
      <c r="S156" s="140">
        <v>0</v>
      </c>
      <c r="T156" s="141">
        <f>S156*H156</f>
        <v>0</v>
      </c>
      <c r="AR156" s="142" t="s">
        <v>321</v>
      </c>
      <c r="AT156" s="142" t="s">
        <v>269</v>
      </c>
      <c r="AU156" s="142" t="s">
        <v>85</v>
      </c>
      <c r="AY156" s="16" t="s">
        <v>148</v>
      </c>
      <c r="BE156" s="143">
        <f>IF(N156="základní",J156,0)</f>
        <v>0</v>
      </c>
      <c r="BF156" s="143">
        <f>IF(N156="snížená",J156,0)</f>
        <v>0</v>
      </c>
      <c r="BG156" s="143">
        <f>IF(N156="zákl. přenesená",J156,0)</f>
        <v>0</v>
      </c>
      <c r="BH156" s="143">
        <f>IF(N156="sníž. přenesená",J156,0)</f>
        <v>0</v>
      </c>
      <c r="BI156" s="143">
        <f>IF(N156="nulová",J156,0)</f>
        <v>0</v>
      </c>
      <c r="BJ156" s="16" t="s">
        <v>80</v>
      </c>
      <c r="BK156" s="143">
        <f>ROUND(I156*H156,2)</f>
        <v>0</v>
      </c>
      <c r="BL156" s="16" t="s">
        <v>215</v>
      </c>
      <c r="BM156" s="142" t="s">
        <v>809</v>
      </c>
    </row>
    <row r="157" spans="2:65" s="13" customFormat="1" ht="10">
      <c r="B157" s="155"/>
      <c r="D157" s="149" t="s">
        <v>163</v>
      </c>
      <c r="F157" s="157" t="s">
        <v>810</v>
      </c>
      <c r="H157" s="158">
        <v>4.0000000000000001E-3</v>
      </c>
      <c r="I157" s="159"/>
      <c r="L157" s="155"/>
      <c r="M157" s="160"/>
      <c r="T157" s="161"/>
      <c r="AT157" s="156" t="s">
        <v>163</v>
      </c>
      <c r="AU157" s="156" t="s">
        <v>85</v>
      </c>
      <c r="AV157" s="13" t="s">
        <v>85</v>
      </c>
      <c r="AW157" s="13" t="s">
        <v>3</v>
      </c>
      <c r="AX157" s="13" t="s">
        <v>80</v>
      </c>
      <c r="AY157" s="156" t="s">
        <v>148</v>
      </c>
    </row>
    <row r="158" spans="2:65" s="1" customFormat="1" ht="24.15" customHeight="1">
      <c r="B158" s="130"/>
      <c r="C158" s="131" t="s">
        <v>250</v>
      </c>
      <c r="D158" s="131" t="s">
        <v>154</v>
      </c>
      <c r="E158" s="132" t="s">
        <v>324</v>
      </c>
      <c r="F158" s="133" t="s">
        <v>325</v>
      </c>
      <c r="G158" s="134" t="s">
        <v>214</v>
      </c>
      <c r="H158" s="135">
        <v>11.7</v>
      </c>
      <c r="I158" s="136"/>
      <c r="J158" s="137">
        <f>ROUND(I158*H158,2)</f>
        <v>0</v>
      </c>
      <c r="K158" s="133" t="s">
        <v>194</v>
      </c>
      <c r="L158" s="31"/>
      <c r="M158" s="138" t="s">
        <v>1</v>
      </c>
      <c r="N158" s="139" t="s">
        <v>40</v>
      </c>
      <c r="P158" s="140">
        <f>O158*H158</f>
        <v>0</v>
      </c>
      <c r="Q158" s="140">
        <v>8.8000000000000003E-4</v>
      </c>
      <c r="R158" s="140">
        <f>Q158*H158</f>
        <v>1.0296E-2</v>
      </c>
      <c r="S158" s="140">
        <v>0</v>
      </c>
      <c r="T158" s="141">
        <f>S158*H158</f>
        <v>0</v>
      </c>
      <c r="AR158" s="142" t="s">
        <v>215</v>
      </c>
      <c r="AT158" s="142" t="s">
        <v>154</v>
      </c>
      <c r="AU158" s="142" t="s">
        <v>85</v>
      </c>
      <c r="AY158" s="16" t="s">
        <v>148</v>
      </c>
      <c r="BE158" s="143">
        <f>IF(N158="základní",J158,0)</f>
        <v>0</v>
      </c>
      <c r="BF158" s="143">
        <f>IF(N158="snížená",J158,0)</f>
        <v>0</v>
      </c>
      <c r="BG158" s="143">
        <f>IF(N158="zákl. přenesená",J158,0)</f>
        <v>0</v>
      </c>
      <c r="BH158" s="143">
        <f>IF(N158="sníž. přenesená",J158,0)</f>
        <v>0</v>
      </c>
      <c r="BI158" s="143">
        <f>IF(N158="nulová",J158,0)</f>
        <v>0</v>
      </c>
      <c r="BJ158" s="16" t="s">
        <v>80</v>
      </c>
      <c r="BK158" s="143">
        <f>ROUND(I158*H158,2)</f>
        <v>0</v>
      </c>
      <c r="BL158" s="16" t="s">
        <v>215</v>
      </c>
      <c r="BM158" s="142" t="s">
        <v>326</v>
      </c>
    </row>
    <row r="159" spans="2:65" s="1" customFormat="1" ht="10">
      <c r="B159" s="31"/>
      <c r="D159" s="144" t="s">
        <v>161</v>
      </c>
      <c r="F159" s="145" t="s">
        <v>327</v>
      </c>
      <c r="I159" s="146"/>
      <c r="L159" s="31"/>
      <c r="M159" s="147"/>
      <c r="T159" s="55"/>
      <c r="AT159" s="16" t="s">
        <v>161</v>
      </c>
      <c r="AU159" s="16" t="s">
        <v>85</v>
      </c>
    </row>
    <row r="160" spans="2:65" s="13" customFormat="1" ht="10">
      <c r="B160" s="155"/>
      <c r="D160" s="149" t="s">
        <v>163</v>
      </c>
      <c r="E160" s="156" t="s">
        <v>1</v>
      </c>
      <c r="F160" s="157" t="s">
        <v>808</v>
      </c>
      <c r="H160" s="158">
        <v>11.7</v>
      </c>
      <c r="I160" s="159"/>
      <c r="L160" s="155"/>
      <c r="M160" s="160"/>
      <c r="T160" s="161"/>
      <c r="AT160" s="156" t="s">
        <v>163</v>
      </c>
      <c r="AU160" s="156" t="s">
        <v>85</v>
      </c>
      <c r="AV160" s="13" t="s">
        <v>85</v>
      </c>
      <c r="AW160" s="13" t="s">
        <v>31</v>
      </c>
      <c r="AX160" s="13" t="s">
        <v>80</v>
      </c>
      <c r="AY160" s="156" t="s">
        <v>148</v>
      </c>
    </row>
    <row r="161" spans="2:65" s="1" customFormat="1" ht="37.75" customHeight="1">
      <c r="B161" s="130"/>
      <c r="C161" s="176" t="s">
        <v>256</v>
      </c>
      <c r="D161" s="176" t="s">
        <v>269</v>
      </c>
      <c r="E161" s="177" t="s">
        <v>331</v>
      </c>
      <c r="F161" s="178" t="s">
        <v>332</v>
      </c>
      <c r="G161" s="179" t="s">
        <v>214</v>
      </c>
      <c r="H161" s="180">
        <v>14.625</v>
      </c>
      <c r="I161" s="181"/>
      <c r="J161" s="182">
        <f>ROUND(I161*H161,2)</f>
        <v>0</v>
      </c>
      <c r="K161" s="178" t="s">
        <v>194</v>
      </c>
      <c r="L161" s="183"/>
      <c r="M161" s="184" t="s">
        <v>1</v>
      </c>
      <c r="N161" s="185" t="s">
        <v>40</v>
      </c>
      <c r="P161" s="140">
        <f>O161*H161</f>
        <v>0</v>
      </c>
      <c r="Q161" s="140">
        <v>4.7999999999999996E-3</v>
      </c>
      <c r="R161" s="140">
        <f>Q161*H161</f>
        <v>7.0199999999999999E-2</v>
      </c>
      <c r="S161" s="140">
        <v>0</v>
      </c>
      <c r="T161" s="141">
        <f>S161*H161</f>
        <v>0</v>
      </c>
      <c r="AR161" s="142" t="s">
        <v>321</v>
      </c>
      <c r="AT161" s="142" t="s">
        <v>269</v>
      </c>
      <c r="AU161" s="142" t="s">
        <v>85</v>
      </c>
      <c r="AY161" s="16" t="s">
        <v>148</v>
      </c>
      <c r="BE161" s="143">
        <f>IF(N161="základní",J161,0)</f>
        <v>0</v>
      </c>
      <c r="BF161" s="143">
        <f>IF(N161="snížená",J161,0)</f>
        <v>0</v>
      </c>
      <c r="BG161" s="143">
        <f>IF(N161="zákl. přenesená",J161,0)</f>
        <v>0</v>
      </c>
      <c r="BH161" s="143">
        <f>IF(N161="sníž. přenesená",J161,0)</f>
        <v>0</v>
      </c>
      <c r="BI161" s="143">
        <f>IF(N161="nulová",J161,0)</f>
        <v>0</v>
      </c>
      <c r="BJ161" s="16" t="s">
        <v>80</v>
      </c>
      <c r="BK161" s="143">
        <f>ROUND(I161*H161,2)</f>
        <v>0</v>
      </c>
      <c r="BL161" s="16" t="s">
        <v>215</v>
      </c>
      <c r="BM161" s="142" t="s">
        <v>333</v>
      </c>
    </row>
    <row r="162" spans="2:65" s="13" customFormat="1" ht="10">
      <c r="B162" s="155"/>
      <c r="D162" s="149" t="s">
        <v>163</v>
      </c>
      <c r="F162" s="157" t="s">
        <v>811</v>
      </c>
      <c r="H162" s="158">
        <v>14.625</v>
      </c>
      <c r="I162" s="159"/>
      <c r="L162" s="155"/>
      <c r="M162" s="160"/>
      <c r="T162" s="161"/>
      <c r="AT162" s="156" t="s">
        <v>163</v>
      </c>
      <c r="AU162" s="156" t="s">
        <v>85</v>
      </c>
      <c r="AV162" s="13" t="s">
        <v>85</v>
      </c>
      <c r="AW162" s="13" t="s">
        <v>3</v>
      </c>
      <c r="AX162" s="13" t="s">
        <v>80</v>
      </c>
      <c r="AY162" s="156" t="s">
        <v>148</v>
      </c>
    </row>
    <row r="163" spans="2:65" s="1" customFormat="1" ht="24.15" customHeight="1">
      <c r="B163" s="130"/>
      <c r="C163" s="131" t="s">
        <v>8</v>
      </c>
      <c r="D163" s="131" t="s">
        <v>154</v>
      </c>
      <c r="E163" s="132" t="s">
        <v>324</v>
      </c>
      <c r="F163" s="133" t="s">
        <v>325</v>
      </c>
      <c r="G163" s="134" t="s">
        <v>214</v>
      </c>
      <c r="H163" s="135">
        <v>11.7</v>
      </c>
      <c r="I163" s="136"/>
      <c r="J163" s="137">
        <f>ROUND(I163*H163,2)</f>
        <v>0</v>
      </c>
      <c r="K163" s="133" t="s">
        <v>194</v>
      </c>
      <c r="L163" s="31"/>
      <c r="M163" s="138" t="s">
        <v>1</v>
      </c>
      <c r="N163" s="139" t="s">
        <v>40</v>
      </c>
      <c r="P163" s="140">
        <f>O163*H163</f>
        <v>0</v>
      </c>
      <c r="Q163" s="140">
        <v>8.8000000000000003E-4</v>
      </c>
      <c r="R163" s="140">
        <f>Q163*H163</f>
        <v>1.0296E-2</v>
      </c>
      <c r="S163" s="140">
        <v>0</v>
      </c>
      <c r="T163" s="141">
        <f>S163*H163</f>
        <v>0</v>
      </c>
      <c r="AR163" s="142" t="s">
        <v>215</v>
      </c>
      <c r="AT163" s="142" t="s">
        <v>154</v>
      </c>
      <c r="AU163" s="142" t="s">
        <v>85</v>
      </c>
      <c r="AY163" s="16" t="s">
        <v>148</v>
      </c>
      <c r="BE163" s="143">
        <f>IF(N163="základní",J163,0)</f>
        <v>0</v>
      </c>
      <c r="BF163" s="143">
        <f>IF(N163="snížená",J163,0)</f>
        <v>0</v>
      </c>
      <c r="BG163" s="143">
        <f>IF(N163="zákl. přenesená",J163,0)</f>
        <v>0</v>
      </c>
      <c r="BH163" s="143">
        <f>IF(N163="sníž. přenesená",J163,0)</f>
        <v>0</v>
      </c>
      <c r="BI163" s="143">
        <f>IF(N163="nulová",J163,0)</f>
        <v>0</v>
      </c>
      <c r="BJ163" s="16" t="s">
        <v>80</v>
      </c>
      <c r="BK163" s="143">
        <f>ROUND(I163*H163,2)</f>
        <v>0</v>
      </c>
      <c r="BL163" s="16" t="s">
        <v>215</v>
      </c>
      <c r="BM163" s="142" t="s">
        <v>335</v>
      </c>
    </row>
    <row r="164" spans="2:65" s="1" customFormat="1" ht="10">
      <c r="B164" s="31"/>
      <c r="D164" s="144" t="s">
        <v>161</v>
      </c>
      <c r="F164" s="145" t="s">
        <v>327</v>
      </c>
      <c r="I164" s="146"/>
      <c r="L164" s="31"/>
      <c r="M164" s="147"/>
      <c r="T164" s="55"/>
      <c r="AT164" s="16" t="s">
        <v>161</v>
      </c>
      <c r="AU164" s="16" t="s">
        <v>85</v>
      </c>
    </row>
    <row r="165" spans="2:65" s="13" customFormat="1" ht="10">
      <c r="B165" s="155"/>
      <c r="D165" s="149" t="s">
        <v>163</v>
      </c>
      <c r="E165" s="156" t="s">
        <v>1</v>
      </c>
      <c r="F165" s="157" t="s">
        <v>808</v>
      </c>
      <c r="H165" s="158">
        <v>11.7</v>
      </c>
      <c r="I165" s="159"/>
      <c r="L165" s="155"/>
      <c r="M165" s="160"/>
      <c r="T165" s="161"/>
      <c r="AT165" s="156" t="s">
        <v>163</v>
      </c>
      <c r="AU165" s="156" t="s">
        <v>85</v>
      </c>
      <c r="AV165" s="13" t="s">
        <v>85</v>
      </c>
      <c r="AW165" s="13" t="s">
        <v>31</v>
      </c>
      <c r="AX165" s="13" t="s">
        <v>80</v>
      </c>
      <c r="AY165" s="156" t="s">
        <v>148</v>
      </c>
    </row>
    <row r="166" spans="2:65" s="1" customFormat="1" ht="24.15" customHeight="1">
      <c r="B166" s="130"/>
      <c r="C166" s="176" t="s">
        <v>264</v>
      </c>
      <c r="D166" s="176" t="s">
        <v>269</v>
      </c>
      <c r="E166" s="177" t="s">
        <v>336</v>
      </c>
      <c r="F166" s="178" t="s">
        <v>337</v>
      </c>
      <c r="G166" s="179" t="s">
        <v>214</v>
      </c>
      <c r="H166" s="180">
        <v>14.625</v>
      </c>
      <c r="I166" s="181"/>
      <c r="J166" s="182">
        <f>ROUND(I166*H166,2)</f>
        <v>0</v>
      </c>
      <c r="K166" s="178" t="s">
        <v>1</v>
      </c>
      <c r="L166" s="183"/>
      <c r="M166" s="184" t="s">
        <v>1</v>
      </c>
      <c r="N166" s="185" t="s">
        <v>40</v>
      </c>
      <c r="P166" s="140">
        <f>O166*H166</f>
        <v>0</v>
      </c>
      <c r="Q166" s="140">
        <v>4.0000000000000001E-3</v>
      </c>
      <c r="R166" s="140">
        <f>Q166*H166</f>
        <v>5.8500000000000003E-2</v>
      </c>
      <c r="S166" s="140">
        <v>0</v>
      </c>
      <c r="T166" s="141">
        <f>S166*H166</f>
        <v>0</v>
      </c>
      <c r="AR166" s="142" t="s">
        <v>321</v>
      </c>
      <c r="AT166" s="142" t="s">
        <v>269</v>
      </c>
      <c r="AU166" s="142" t="s">
        <v>85</v>
      </c>
      <c r="AY166" s="16" t="s">
        <v>148</v>
      </c>
      <c r="BE166" s="143">
        <f>IF(N166="základní",J166,0)</f>
        <v>0</v>
      </c>
      <c r="BF166" s="143">
        <f>IF(N166="snížená",J166,0)</f>
        <v>0</v>
      </c>
      <c r="BG166" s="143">
        <f>IF(N166="zákl. přenesená",J166,0)</f>
        <v>0</v>
      </c>
      <c r="BH166" s="143">
        <f>IF(N166="sníž. přenesená",J166,0)</f>
        <v>0</v>
      </c>
      <c r="BI166" s="143">
        <f>IF(N166="nulová",J166,0)</f>
        <v>0</v>
      </c>
      <c r="BJ166" s="16" t="s">
        <v>80</v>
      </c>
      <c r="BK166" s="143">
        <f>ROUND(I166*H166,2)</f>
        <v>0</v>
      </c>
      <c r="BL166" s="16" t="s">
        <v>215</v>
      </c>
      <c r="BM166" s="142" t="s">
        <v>338</v>
      </c>
    </row>
    <row r="167" spans="2:65" s="13" customFormat="1" ht="10">
      <c r="B167" s="155"/>
      <c r="D167" s="149" t="s">
        <v>163</v>
      </c>
      <c r="F167" s="157" t="s">
        <v>811</v>
      </c>
      <c r="H167" s="158">
        <v>14.625</v>
      </c>
      <c r="I167" s="159"/>
      <c r="L167" s="155"/>
      <c r="M167" s="160"/>
      <c r="T167" s="161"/>
      <c r="AT167" s="156" t="s">
        <v>163</v>
      </c>
      <c r="AU167" s="156" t="s">
        <v>85</v>
      </c>
      <c r="AV167" s="13" t="s">
        <v>85</v>
      </c>
      <c r="AW167" s="13" t="s">
        <v>3</v>
      </c>
      <c r="AX167" s="13" t="s">
        <v>80</v>
      </c>
      <c r="AY167" s="156" t="s">
        <v>148</v>
      </c>
    </row>
    <row r="168" spans="2:65" s="1" customFormat="1" ht="24.15" customHeight="1">
      <c r="B168" s="130"/>
      <c r="C168" s="131" t="s">
        <v>273</v>
      </c>
      <c r="D168" s="131" t="s">
        <v>154</v>
      </c>
      <c r="E168" s="132" t="s">
        <v>346</v>
      </c>
      <c r="F168" s="133" t="s">
        <v>347</v>
      </c>
      <c r="G168" s="134" t="s">
        <v>193</v>
      </c>
      <c r="H168" s="135">
        <v>0.153</v>
      </c>
      <c r="I168" s="136"/>
      <c r="J168" s="137">
        <f>ROUND(I168*H168,2)</f>
        <v>0</v>
      </c>
      <c r="K168" s="133" t="s">
        <v>194</v>
      </c>
      <c r="L168" s="31"/>
      <c r="M168" s="138" t="s">
        <v>1</v>
      </c>
      <c r="N168" s="139" t="s">
        <v>40</v>
      </c>
      <c r="P168" s="140">
        <f>O168*H168</f>
        <v>0</v>
      </c>
      <c r="Q168" s="140">
        <v>0</v>
      </c>
      <c r="R168" s="140">
        <f>Q168*H168</f>
        <v>0</v>
      </c>
      <c r="S168" s="140">
        <v>0</v>
      </c>
      <c r="T168" s="141">
        <f>S168*H168</f>
        <v>0</v>
      </c>
      <c r="AR168" s="142" t="s">
        <v>215</v>
      </c>
      <c r="AT168" s="142" t="s">
        <v>154</v>
      </c>
      <c r="AU168" s="142" t="s">
        <v>85</v>
      </c>
      <c r="AY168" s="16" t="s">
        <v>148</v>
      </c>
      <c r="BE168" s="143">
        <f>IF(N168="základní",J168,0)</f>
        <v>0</v>
      </c>
      <c r="BF168" s="143">
        <f>IF(N168="snížená",J168,0)</f>
        <v>0</v>
      </c>
      <c r="BG168" s="143">
        <f>IF(N168="zákl. přenesená",J168,0)</f>
        <v>0</v>
      </c>
      <c r="BH168" s="143">
        <f>IF(N168="sníž. přenesená",J168,0)</f>
        <v>0</v>
      </c>
      <c r="BI168" s="143">
        <f>IF(N168="nulová",J168,0)</f>
        <v>0</v>
      </c>
      <c r="BJ168" s="16" t="s">
        <v>80</v>
      </c>
      <c r="BK168" s="143">
        <f>ROUND(I168*H168,2)</f>
        <v>0</v>
      </c>
      <c r="BL168" s="16" t="s">
        <v>215</v>
      </c>
      <c r="BM168" s="142" t="s">
        <v>348</v>
      </c>
    </row>
    <row r="169" spans="2:65" s="1" customFormat="1" ht="10">
      <c r="B169" s="31"/>
      <c r="D169" s="144" t="s">
        <v>161</v>
      </c>
      <c r="F169" s="145" t="s">
        <v>349</v>
      </c>
      <c r="I169" s="146"/>
      <c r="L169" s="31"/>
      <c r="M169" s="147"/>
      <c r="T169" s="55"/>
      <c r="AT169" s="16" t="s">
        <v>161</v>
      </c>
      <c r="AU169" s="16" t="s">
        <v>85</v>
      </c>
    </row>
    <row r="170" spans="2:65" s="11" customFormat="1" ht="22.75" customHeight="1">
      <c r="B170" s="118"/>
      <c r="D170" s="119" t="s">
        <v>74</v>
      </c>
      <c r="E170" s="128" t="s">
        <v>411</v>
      </c>
      <c r="F170" s="128" t="s">
        <v>412</v>
      </c>
      <c r="I170" s="121"/>
      <c r="J170" s="129">
        <f>BK170</f>
        <v>0</v>
      </c>
      <c r="L170" s="118"/>
      <c r="M170" s="123"/>
      <c r="P170" s="124">
        <f>SUM(P171:P172)</f>
        <v>0</v>
      </c>
      <c r="R170" s="124">
        <f>SUM(R171:R172)</f>
        <v>1.2500000000000001E-2</v>
      </c>
      <c r="T170" s="125">
        <f>SUM(T171:T172)</f>
        <v>0</v>
      </c>
      <c r="AR170" s="119" t="s">
        <v>85</v>
      </c>
      <c r="AT170" s="126" t="s">
        <v>74</v>
      </c>
      <c r="AU170" s="126" t="s">
        <v>80</v>
      </c>
      <c r="AY170" s="119" t="s">
        <v>148</v>
      </c>
      <c r="BK170" s="127">
        <f>SUM(BK171:BK172)</f>
        <v>0</v>
      </c>
    </row>
    <row r="171" spans="2:65" s="1" customFormat="1" ht="33" customHeight="1">
      <c r="B171" s="130"/>
      <c r="C171" s="131" t="s">
        <v>345</v>
      </c>
      <c r="D171" s="131" t="s">
        <v>154</v>
      </c>
      <c r="E171" s="132" t="s">
        <v>675</v>
      </c>
      <c r="F171" s="133" t="s">
        <v>676</v>
      </c>
      <c r="G171" s="134" t="s">
        <v>238</v>
      </c>
      <c r="H171" s="135">
        <v>2</v>
      </c>
      <c r="I171" s="136"/>
      <c r="J171" s="137">
        <f>ROUND(I171*H171,2)</f>
        <v>0</v>
      </c>
      <c r="K171" s="133" t="s">
        <v>1</v>
      </c>
      <c r="L171" s="31"/>
      <c r="M171" s="138" t="s">
        <v>1</v>
      </c>
      <c r="N171" s="139" t="s">
        <v>40</v>
      </c>
      <c r="P171" s="140">
        <f>O171*H171</f>
        <v>0</v>
      </c>
      <c r="Q171" s="140">
        <v>3.4099999999999998E-3</v>
      </c>
      <c r="R171" s="140">
        <f>Q171*H171</f>
        <v>6.8199999999999997E-3</v>
      </c>
      <c r="S171" s="140">
        <v>0</v>
      </c>
      <c r="T171" s="141">
        <f>S171*H171</f>
        <v>0</v>
      </c>
      <c r="AR171" s="142" t="s">
        <v>215</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215</v>
      </c>
      <c r="BM171" s="142" t="s">
        <v>677</v>
      </c>
    </row>
    <row r="172" spans="2:65" s="1" customFormat="1" ht="33" customHeight="1">
      <c r="B172" s="130"/>
      <c r="C172" s="131" t="s">
        <v>215</v>
      </c>
      <c r="D172" s="131" t="s">
        <v>154</v>
      </c>
      <c r="E172" s="132" t="s">
        <v>774</v>
      </c>
      <c r="F172" s="133" t="s">
        <v>775</v>
      </c>
      <c r="G172" s="134" t="s">
        <v>238</v>
      </c>
      <c r="H172" s="135">
        <v>2</v>
      </c>
      <c r="I172" s="136"/>
      <c r="J172" s="137">
        <f>ROUND(I172*H172,2)</f>
        <v>0</v>
      </c>
      <c r="K172" s="133" t="s">
        <v>1</v>
      </c>
      <c r="L172" s="31"/>
      <c r="M172" s="138" t="s">
        <v>1</v>
      </c>
      <c r="N172" s="139" t="s">
        <v>40</v>
      </c>
      <c r="P172" s="140">
        <f>O172*H172</f>
        <v>0</v>
      </c>
      <c r="Q172" s="140">
        <v>2.8400000000000001E-3</v>
      </c>
      <c r="R172" s="140">
        <f>Q172*H172</f>
        <v>5.6800000000000002E-3</v>
      </c>
      <c r="S172" s="140">
        <v>0</v>
      </c>
      <c r="T172" s="141">
        <f>S172*H172</f>
        <v>0</v>
      </c>
      <c r="AR172" s="142" t="s">
        <v>215</v>
      </c>
      <c r="AT172" s="142" t="s">
        <v>154</v>
      </c>
      <c r="AU172" s="142" t="s">
        <v>85</v>
      </c>
      <c r="AY172" s="16" t="s">
        <v>148</v>
      </c>
      <c r="BE172" s="143">
        <f>IF(N172="základní",J172,0)</f>
        <v>0</v>
      </c>
      <c r="BF172" s="143">
        <f>IF(N172="snížená",J172,0)</f>
        <v>0</v>
      </c>
      <c r="BG172" s="143">
        <f>IF(N172="zákl. přenesená",J172,0)</f>
        <v>0</v>
      </c>
      <c r="BH172" s="143">
        <f>IF(N172="sníž. přenesená",J172,0)</f>
        <v>0</v>
      </c>
      <c r="BI172" s="143">
        <f>IF(N172="nulová",J172,0)</f>
        <v>0</v>
      </c>
      <c r="BJ172" s="16" t="s">
        <v>80</v>
      </c>
      <c r="BK172" s="143">
        <f>ROUND(I172*H172,2)</f>
        <v>0</v>
      </c>
      <c r="BL172" s="16" t="s">
        <v>215</v>
      </c>
      <c r="BM172" s="142" t="s">
        <v>680</v>
      </c>
    </row>
    <row r="173" spans="2:65" s="11" customFormat="1" ht="22.75" customHeight="1">
      <c r="B173" s="118"/>
      <c r="D173" s="119" t="s">
        <v>74</v>
      </c>
      <c r="E173" s="128" t="s">
        <v>241</v>
      </c>
      <c r="F173" s="128" t="s">
        <v>242</v>
      </c>
      <c r="I173" s="121"/>
      <c r="J173" s="129">
        <f>BK173</f>
        <v>0</v>
      </c>
      <c r="L173" s="118"/>
      <c r="M173" s="123"/>
      <c r="P173" s="124">
        <f>SUM(P174:P186)</f>
        <v>0</v>
      </c>
      <c r="R173" s="124">
        <f>SUM(R174:R186)</f>
        <v>3.4079399999999996E-2</v>
      </c>
      <c r="T173" s="125">
        <f>SUM(T174:T186)</f>
        <v>0</v>
      </c>
      <c r="AR173" s="119" t="s">
        <v>85</v>
      </c>
      <c r="AT173" s="126" t="s">
        <v>74</v>
      </c>
      <c r="AU173" s="126" t="s">
        <v>80</v>
      </c>
      <c r="AY173" s="119" t="s">
        <v>148</v>
      </c>
      <c r="BK173" s="127">
        <f>SUM(BK174:BK186)</f>
        <v>0</v>
      </c>
    </row>
    <row r="174" spans="2:65" s="1" customFormat="1" ht="33" customHeight="1">
      <c r="B174" s="130"/>
      <c r="C174" s="131" t="s">
        <v>354</v>
      </c>
      <c r="D174" s="131" t="s">
        <v>154</v>
      </c>
      <c r="E174" s="132" t="s">
        <v>688</v>
      </c>
      <c r="F174" s="133" t="s">
        <v>689</v>
      </c>
      <c r="G174" s="134" t="s">
        <v>246</v>
      </c>
      <c r="H174" s="135">
        <v>3.8</v>
      </c>
      <c r="I174" s="136"/>
      <c r="J174" s="137">
        <f>ROUND(I174*H174,2)</f>
        <v>0</v>
      </c>
      <c r="K174" s="133" t="s">
        <v>194</v>
      </c>
      <c r="L174" s="31"/>
      <c r="M174" s="138" t="s">
        <v>1</v>
      </c>
      <c r="N174" s="139" t="s">
        <v>40</v>
      </c>
      <c r="P174" s="140">
        <f>O174*H174</f>
        <v>0</v>
      </c>
      <c r="Q174" s="140">
        <v>1.06E-3</v>
      </c>
      <c r="R174" s="140">
        <f>Q174*H174</f>
        <v>4.0279999999999995E-3</v>
      </c>
      <c r="S174" s="140">
        <v>0</v>
      </c>
      <c r="T174" s="141">
        <f>S174*H174</f>
        <v>0</v>
      </c>
      <c r="AR174" s="142" t="s">
        <v>215</v>
      </c>
      <c r="AT174" s="142" t="s">
        <v>154</v>
      </c>
      <c r="AU174" s="142" t="s">
        <v>85</v>
      </c>
      <c r="AY174" s="16" t="s">
        <v>148</v>
      </c>
      <c r="BE174" s="143">
        <f>IF(N174="základní",J174,0)</f>
        <v>0</v>
      </c>
      <c r="BF174" s="143">
        <f>IF(N174="snížená",J174,0)</f>
        <v>0</v>
      </c>
      <c r="BG174" s="143">
        <f>IF(N174="zákl. přenesená",J174,0)</f>
        <v>0</v>
      </c>
      <c r="BH174" s="143">
        <f>IF(N174="sníž. přenesená",J174,0)</f>
        <v>0</v>
      </c>
      <c r="BI174" s="143">
        <f>IF(N174="nulová",J174,0)</f>
        <v>0</v>
      </c>
      <c r="BJ174" s="16" t="s">
        <v>80</v>
      </c>
      <c r="BK174" s="143">
        <f>ROUND(I174*H174,2)</f>
        <v>0</v>
      </c>
      <c r="BL174" s="16" t="s">
        <v>215</v>
      </c>
      <c r="BM174" s="142" t="s">
        <v>690</v>
      </c>
    </row>
    <row r="175" spans="2:65" s="1" customFormat="1" ht="10">
      <c r="B175" s="31"/>
      <c r="D175" s="144" t="s">
        <v>161</v>
      </c>
      <c r="F175" s="145" t="s">
        <v>691</v>
      </c>
      <c r="I175" s="146"/>
      <c r="L175" s="31"/>
      <c r="M175" s="147"/>
      <c r="T175" s="55"/>
      <c r="AT175" s="16" t="s">
        <v>161</v>
      </c>
      <c r="AU175" s="16" t="s">
        <v>85</v>
      </c>
    </row>
    <row r="176" spans="2:65" s="13" customFormat="1" ht="10">
      <c r="B176" s="155"/>
      <c r="D176" s="149" t="s">
        <v>163</v>
      </c>
      <c r="E176" s="156" t="s">
        <v>1</v>
      </c>
      <c r="F176" s="157" t="s">
        <v>792</v>
      </c>
      <c r="H176" s="158">
        <v>3.8</v>
      </c>
      <c r="I176" s="159"/>
      <c r="L176" s="155"/>
      <c r="M176" s="160"/>
      <c r="T176" s="161"/>
      <c r="AT176" s="156" t="s">
        <v>163</v>
      </c>
      <c r="AU176" s="156" t="s">
        <v>85</v>
      </c>
      <c r="AV176" s="13" t="s">
        <v>85</v>
      </c>
      <c r="AW176" s="13" t="s">
        <v>31</v>
      </c>
      <c r="AX176" s="13" t="s">
        <v>80</v>
      </c>
      <c r="AY176" s="156" t="s">
        <v>148</v>
      </c>
    </row>
    <row r="177" spans="2:65" s="1" customFormat="1" ht="33" customHeight="1">
      <c r="B177" s="130"/>
      <c r="C177" s="131" t="s">
        <v>359</v>
      </c>
      <c r="D177" s="131" t="s">
        <v>154</v>
      </c>
      <c r="E177" s="132" t="s">
        <v>812</v>
      </c>
      <c r="F177" s="133" t="s">
        <v>813</v>
      </c>
      <c r="G177" s="134" t="s">
        <v>246</v>
      </c>
      <c r="H177" s="135">
        <v>5</v>
      </c>
      <c r="I177" s="136"/>
      <c r="J177" s="137">
        <f>ROUND(I177*H177,2)</f>
        <v>0</v>
      </c>
      <c r="K177" s="133" t="s">
        <v>158</v>
      </c>
      <c r="L177" s="31"/>
      <c r="M177" s="138" t="s">
        <v>1</v>
      </c>
      <c r="N177" s="139" t="s">
        <v>40</v>
      </c>
      <c r="P177" s="140">
        <f>O177*H177</f>
        <v>0</v>
      </c>
      <c r="Q177" s="140">
        <v>2.9099999999999998E-3</v>
      </c>
      <c r="R177" s="140">
        <f>Q177*H177</f>
        <v>1.4549999999999999E-2</v>
      </c>
      <c r="S177" s="140">
        <v>0</v>
      </c>
      <c r="T177" s="141">
        <f>S177*H177</f>
        <v>0</v>
      </c>
      <c r="AR177" s="142" t="s">
        <v>215</v>
      </c>
      <c r="AT177" s="142" t="s">
        <v>154</v>
      </c>
      <c r="AU177" s="142" t="s">
        <v>85</v>
      </c>
      <c r="AY177" s="16" t="s">
        <v>148</v>
      </c>
      <c r="BE177" s="143">
        <f>IF(N177="základní",J177,0)</f>
        <v>0</v>
      </c>
      <c r="BF177" s="143">
        <f>IF(N177="snížená",J177,0)</f>
        <v>0</v>
      </c>
      <c r="BG177" s="143">
        <f>IF(N177="zákl. přenesená",J177,0)</f>
        <v>0</v>
      </c>
      <c r="BH177" s="143">
        <f>IF(N177="sníž. přenesená",J177,0)</f>
        <v>0</v>
      </c>
      <c r="BI177" s="143">
        <f>IF(N177="nulová",J177,0)</f>
        <v>0</v>
      </c>
      <c r="BJ177" s="16" t="s">
        <v>80</v>
      </c>
      <c r="BK177" s="143">
        <f>ROUND(I177*H177,2)</f>
        <v>0</v>
      </c>
      <c r="BL177" s="16" t="s">
        <v>215</v>
      </c>
      <c r="BM177" s="142" t="s">
        <v>814</v>
      </c>
    </row>
    <row r="178" spans="2:65" s="1" customFormat="1" ht="10">
      <c r="B178" s="31"/>
      <c r="D178" s="144" t="s">
        <v>161</v>
      </c>
      <c r="F178" s="145" t="s">
        <v>815</v>
      </c>
      <c r="I178" s="146"/>
      <c r="L178" s="31"/>
      <c r="M178" s="147"/>
      <c r="T178" s="55"/>
      <c r="AT178" s="16" t="s">
        <v>161</v>
      </c>
      <c r="AU178" s="16" t="s">
        <v>85</v>
      </c>
    </row>
    <row r="179" spans="2:65" s="1" customFormat="1" ht="24.15" customHeight="1">
      <c r="B179" s="130"/>
      <c r="C179" s="131" t="s">
        <v>365</v>
      </c>
      <c r="D179" s="131" t="s">
        <v>154</v>
      </c>
      <c r="E179" s="132" t="s">
        <v>816</v>
      </c>
      <c r="F179" s="133" t="s">
        <v>817</v>
      </c>
      <c r="G179" s="134" t="s">
        <v>246</v>
      </c>
      <c r="H179" s="135">
        <v>4.16</v>
      </c>
      <c r="I179" s="136"/>
      <c r="J179" s="137">
        <f>ROUND(I179*H179,2)</f>
        <v>0</v>
      </c>
      <c r="K179" s="133" t="s">
        <v>158</v>
      </c>
      <c r="L179" s="31"/>
      <c r="M179" s="138" t="s">
        <v>1</v>
      </c>
      <c r="N179" s="139" t="s">
        <v>40</v>
      </c>
      <c r="P179" s="140">
        <f>O179*H179</f>
        <v>0</v>
      </c>
      <c r="Q179" s="140">
        <v>2.7399999999999998E-3</v>
      </c>
      <c r="R179" s="140">
        <f>Q179*H179</f>
        <v>1.13984E-2</v>
      </c>
      <c r="S179" s="140">
        <v>0</v>
      </c>
      <c r="T179" s="141">
        <f>S179*H179</f>
        <v>0</v>
      </c>
      <c r="AR179" s="142" t="s">
        <v>215</v>
      </c>
      <c r="AT179" s="142" t="s">
        <v>154</v>
      </c>
      <c r="AU179" s="142" t="s">
        <v>85</v>
      </c>
      <c r="AY179" s="16" t="s">
        <v>148</v>
      </c>
      <c r="BE179" s="143">
        <f>IF(N179="základní",J179,0)</f>
        <v>0</v>
      </c>
      <c r="BF179" s="143">
        <f>IF(N179="snížená",J179,0)</f>
        <v>0</v>
      </c>
      <c r="BG179" s="143">
        <f>IF(N179="zákl. přenesená",J179,0)</f>
        <v>0</v>
      </c>
      <c r="BH179" s="143">
        <f>IF(N179="sníž. přenesená",J179,0)</f>
        <v>0</v>
      </c>
      <c r="BI179" s="143">
        <f>IF(N179="nulová",J179,0)</f>
        <v>0</v>
      </c>
      <c r="BJ179" s="16" t="s">
        <v>80</v>
      </c>
      <c r="BK179" s="143">
        <f>ROUND(I179*H179,2)</f>
        <v>0</v>
      </c>
      <c r="BL179" s="16" t="s">
        <v>215</v>
      </c>
      <c r="BM179" s="142" t="s">
        <v>818</v>
      </c>
    </row>
    <row r="180" spans="2:65" s="1" customFormat="1" ht="10">
      <c r="B180" s="31"/>
      <c r="D180" s="144" t="s">
        <v>161</v>
      </c>
      <c r="F180" s="145" t="s">
        <v>819</v>
      </c>
      <c r="I180" s="146"/>
      <c r="L180" s="31"/>
      <c r="M180" s="147"/>
      <c r="T180" s="55"/>
      <c r="AT180" s="16" t="s">
        <v>161</v>
      </c>
      <c r="AU180" s="16" t="s">
        <v>85</v>
      </c>
    </row>
    <row r="181" spans="2:65" s="1" customFormat="1" ht="24.15" customHeight="1">
      <c r="B181" s="130"/>
      <c r="C181" s="131" t="s">
        <v>370</v>
      </c>
      <c r="D181" s="131" t="s">
        <v>154</v>
      </c>
      <c r="E181" s="132" t="s">
        <v>820</v>
      </c>
      <c r="F181" s="133" t="s">
        <v>821</v>
      </c>
      <c r="G181" s="134" t="s">
        <v>238</v>
      </c>
      <c r="H181" s="135">
        <v>1</v>
      </c>
      <c r="I181" s="136"/>
      <c r="J181" s="137">
        <f>ROUND(I181*H181,2)</f>
        <v>0</v>
      </c>
      <c r="K181" s="133" t="s">
        <v>158</v>
      </c>
      <c r="L181" s="31"/>
      <c r="M181" s="138" t="s">
        <v>1</v>
      </c>
      <c r="N181" s="139" t="s">
        <v>40</v>
      </c>
      <c r="P181" s="140">
        <f>O181*H181</f>
        <v>0</v>
      </c>
      <c r="Q181" s="140">
        <v>4.4000000000000002E-4</v>
      </c>
      <c r="R181" s="140">
        <f>Q181*H181</f>
        <v>4.4000000000000002E-4</v>
      </c>
      <c r="S181" s="140">
        <v>0</v>
      </c>
      <c r="T181" s="141">
        <f>S181*H181</f>
        <v>0</v>
      </c>
      <c r="AR181" s="142" t="s">
        <v>215</v>
      </c>
      <c r="AT181" s="142" t="s">
        <v>154</v>
      </c>
      <c r="AU181" s="142" t="s">
        <v>85</v>
      </c>
      <c r="AY181" s="16" t="s">
        <v>148</v>
      </c>
      <c r="BE181" s="143">
        <f>IF(N181="základní",J181,0)</f>
        <v>0</v>
      </c>
      <c r="BF181" s="143">
        <f>IF(N181="snížená",J181,0)</f>
        <v>0</v>
      </c>
      <c r="BG181" s="143">
        <f>IF(N181="zákl. přenesená",J181,0)</f>
        <v>0</v>
      </c>
      <c r="BH181" s="143">
        <f>IF(N181="sníž. přenesená",J181,0)</f>
        <v>0</v>
      </c>
      <c r="BI181" s="143">
        <f>IF(N181="nulová",J181,0)</f>
        <v>0</v>
      </c>
      <c r="BJ181" s="16" t="s">
        <v>80</v>
      </c>
      <c r="BK181" s="143">
        <f>ROUND(I181*H181,2)</f>
        <v>0</v>
      </c>
      <c r="BL181" s="16" t="s">
        <v>215</v>
      </c>
      <c r="BM181" s="142" t="s">
        <v>822</v>
      </c>
    </row>
    <row r="182" spans="2:65" s="1" customFormat="1" ht="10">
      <c r="B182" s="31"/>
      <c r="D182" s="144" t="s">
        <v>161</v>
      </c>
      <c r="F182" s="145" t="s">
        <v>823</v>
      </c>
      <c r="I182" s="146"/>
      <c r="L182" s="31"/>
      <c r="M182" s="147"/>
      <c r="T182" s="55"/>
      <c r="AT182" s="16" t="s">
        <v>161</v>
      </c>
      <c r="AU182" s="16" t="s">
        <v>85</v>
      </c>
    </row>
    <row r="183" spans="2:65" s="1" customFormat="1" ht="24.15" customHeight="1">
      <c r="B183" s="130"/>
      <c r="C183" s="131" t="s">
        <v>7</v>
      </c>
      <c r="D183" s="131" t="s">
        <v>154</v>
      </c>
      <c r="E183" s="132" t="s">
        <v>824</v>
      </c>
      <c r="F183" s="133" t="s">
        <v>825</v>
      </c>
      <c r="G183" s="134" t="s">
        <v>246</v>
      </c>
      <c r="H183" s="135">
        <v>3.3</v>
      </c>
      <c r="I183" s="136"/>
      <c r="J183" s="137">
        <f>ROUND(I183*H183,2)</f>
        <v>0</v>
      </c>
      <c r="K183" s="133" t="s">
        <v>158</v>
      </c>
      <c r="L183" s="31"/>
      <c r="M183" s="138" t="s">
        <v>1</v>
      </c>
      <c r="N183" s="139" t="s">
        <v>40</v>
      </c>
      <c r="P183" s="140">
        <f>O183*H183</f>
        <v>0</v>
      </c>
      <c r="Q183" s="140">
        <v>1.1100000000000001E-3</v>
      </c>
      <c r="R183" s="140">
        <f>Q183*H183</f>
        <v>3.663E-3</v>
      </c>
      <c r="S183" s="140">
        <v>0</v>
      </c>
      <c r="T183" s="141">
        <f>S183*H183</f>
        <v>0</v>
      </c>
      <c r="AR183" s="142" t="s">
        <v>215</v>
      </c>
      <c r="AT183" s="142" t="s">
        <v>154</v>
      </c>
      <c r="AU183" s="142" t="s">
        <v>85</v>
      </c>
      <c r="AY183" s="16" t="s">
        <v>148</v>
      </c>
      <c r="BE183" s="143">
        <f>IF(N183="základní",J183,0)</f>
        <v>0</v>
      </c>
      <c r="BF183" s="143">
        <f>IF(N183="snížená",J183,0)</f>
        <v>0</v>
      </c>
      <c r="BG183" s="143">
        <f>IF(N183="zákl. přenesená",J183,0)</f>
        <v>0</v>
      </c>
      <c r="BH183" s="143">
        <f>IF(N183="sníž. přenesená",J183,0)</f>
        <v>0</v>
      </c>
      <c r="BI183" s="143">
        <f>IF(N183="nulová",J183,0)</f>
        <v>0</v>
      </c>
      <c r="BJ183" s="16" t="s">
        <v>80</v>
      </c>
      <c r="BK183" s="143">
        <f>ROUND(I183*H183,2)</f>
        <v>0</v>
      </c>
      <c r="BL183" s="16" t="s">
        <v>215</v>
      </c>
      <c r="BM183" s="142" t="s">
        <v>826</v>
      </c>
    </row>
    <row r="184" spans="2:65" s="1" customFormat="1" ht="10">
      <c r="B184" s="31"/>
      <c r="D184" s="144" t="s">
        <v>161</v>
      </c>
      <c r="F184" s="145" t="s">
        <v>827</v>
      </c>
      <c r="I184" s="146"/>
      <c r="L184" s="31"/>
      <c r="M184" s="147"/>
      <c r="T184" s="55"/>
      <c r="AT184" s="16" t="s">
        <v>161</v>
      </c>
      <c r="AU184" s="16" t="s">
        <v>85</v>
      </c>
    </row>
    <row r="185" spans="2:65" s="1" customFormat="1" ht="24.15" customHeight="1">
      <c r="B185" s="130"/>
      <c r="C185" s="131" t="s">
        <v>377</v>
      </c>
      <c r="D185" s="131" t="s">
        <v>154</v>
      </c>
      <c r="E185" s="132" t="s">
        <v>485</v>
      </c>
      <c r="F185" s="133" t="s">
        <v>486</v>
      </c>
      <c r="G185" s="134" t="s">
        <v>193</v>
      </c>
      <c r="H185" s="135">
        <v>3.4000000000000002E-2</v>
      </c>
      <c r="I185" s="136"/>
      <c r="J185" s="137">
        <f>ROUND(I185*H185,2)</f>
        <v>0</v>
      </c>
      <c r="K185" s="133" t="s">
        <v>194</v>
      </c>
      <c r="L185" s="31"/>
      <c r="M185" s="138" t="s">
        <v>1</v>
      </c>
      <c r="N185" s="139" t="s">
        <v>40</v>
      </c>
      <c r="P185" s="140">
        <f>O185*H185</f>
        <v>0</v>
      </c>
      <c r="Q185" s="140">
        <v>0</v>
      </c>
      <c r="R185" s="140">
        <f>Q185*H185</f>
        <v>0</v>
      </c>
      <c r="S185" s="140">
        <v>0</v>
      </c>
      <c r="T185" s="141">
        <f>S185*H185</f>
        <v>0</v>
      </c>
      <c r="AR185" s="142" t="s">
        <v>215</v>
      </c>
      <c r="AT185" s="142" t="s">
        <v>154</v>
      </c>
      <c r="AU185" s="142" t="s">
        <v>85</v>
      </c>
      <c r="AY185" s="16" t="s">
        <v>148</v>
      </c>
      <c r="BE185" s="143">
        <f>IF(N185="základní",J185,0)</f>
        <v>0</v>
      </c>
      <c r="BF185" s="143">
        <f>IF(N185="snížená",J185,0)</f>
        <v>0</v>
      </c>
      <c r="BG185" s="143">
        <f>IF(N185="zákl. přenesená",J185,0)</f>
        <v>0</v>
      </c>
      <c r="BH185" s="143">
        <f>IF(N185="sníž. přenesená",J185,0)</f>
        <v>0</v>
      </c>
      <c r="BI185" s="143">
        <f>IF(N185="nulová",J185,0)</f>
        <v>0</v>
      </c>
      <c r="BJ185" s="16" t="s">
        <v>80</v>
      </c>
      <c r="BK185" s="143">
        <f>ROUND(I185*H185,2)</f>
        <v>0</v>
      </c>
      <c r="BL185" s="16" t="s">
        <v>215</v>
      </c>
      <c r="BM185" s="142" t="s">
        <v>487</v>
      </c>
    </row>
    <row r="186" spans="2:65" s="1" customFormat="1" ht="10">
      <c r="B186" s="31"/>
      <c r="D186" s="144" t="s">
        <v>161</v>
      </c>
      <c r="F186" s="145" t="s">
        <v>488</v>
      </c>
      <c r="I186" s="146"/>
      <c r="L186" s="31"/>
      <c r="M186" s="147"/>
      <c r="T186" s="55"/>
      <c r="AT186" s="16" t="s">
        <v>161</v>
      </c>
      <c r="AU186" s="16" t="s">
        <v>85</v>
      </c>
    </row>
    <row r="187" spans="2:65" s="11" customFormat="1" ht="25.9" customHeight="1">
      <c r="B187" s="118"/>
      <c r="D187" s="119" t="s">
        <v>74</v>
      </c>
      <c r="E187" s="120" t="s">
        <v>269</v>
      </c>
      <c r="F187" s="120" t="s">
        <v>270</v>
      </c>
      <c r="I187" s="121"/>
      <c r="J187" s="122">
        <f>BK187</f>
        <v>0</v>
      </c>
      <c r="L187" s="118"/>
      <c r="M187" s="123"/>
      <c r="P187" s="124">
        <v>0</v>
      </c>
      <c r="R187" s="124">
        <v>0</v>
      </c>
      <c r="T187" s="125">
        <v>0</v>
      </c>
      <c r="AR187" s="119" t="s">
        <v>172</v>
      </c>
      <c r="AT187" s="126" t="s">
        <v>74</v>
      </c>
      <c r="AU187" s="126" t="s">
        <v>75</v>
      </c>
      <c r="AY187" s="119" t="s">
        <v>148</v>
      </c>
      <c r="BK187" s="127">
        <v>0</v>
      </c>
    </row>
    <row r="188" spans="2:65" s="11" customFormat="1" ht="25.9" customHeight="1">
      <c r="B188" s="118"/>
      <c r="D188" s="119" t="s">
        <v>74</v>
      </c>
      <c r="E188" s="120" t="s">
        <v>149</v>
      </c>
      <c r="F188" s="120" t="s">
        <v>150</v>
      </c>
      <c r="I188" s="121"/>
      <c r="J188" s="122">
        <f>BK188</f>
        <v>0</v>
      </c>
      <c r="L188" s="118"/>
      <c r="M188" s="123"/>
      <c r="P188" s="124">
        <f>P189</f>
        <v>0</v>
      </c>
      <c r="R188" s="124">
        <f>R189</f>
        <v>0</v>
      </c>
      <c r="T188" s="125">
        <f>T189</f>
        <v>0</v>
      </c>
      <c r="AR188" s="119" t="s">
        <v>151</v>
      </c>
      <c r="AT188" s="126" t="s">
        <v>74</v>
      </c>
      <c r="AU188" s="126" t="s">
        <v>75</v>
      </c>
      <c r="AY188" s="119" t="s">
        <v>148</v>
      </c>
      <c r="BK188" s="127">
        <f>BK189</f>
        <v>0</v>
      </c>
    </row>
    <row r="189" spans="2:65" s="11" customFormat="1" ht="22.75" customHeight="1">
      <c r="B189" s="118"/>
      <c r="D189" s="119" t="s">
        <v>74</v>
      </c>
      <c r="E189" s="128" t="s">
        <v>170</v>
      </c>
      <c r="F189" s="128" t="s">
        <v>171</v>
      </c>
      <c r="I189" s="121"/>
      <c r="J189" s="129">
        <f>BK189</f>
        <v>0</v>
      </c>
      <c r="L189" s="118"/>
      <c r="M189" s="123"/>
      <c r="P189" s="124">
        <f>SUM(P190:P195)</f>
        <v>0</v>
      </c>
      <c r="R189" s="124">
        <f>SUM(R190:R195)</f>
        <v>0</v>
      </c>
      <c r="T189" s="125">
        <f>SUM(T190:T195)</f>
        <v>0</v>
      </c>
      <c r="AR189" s="119" t="s">
        <v>151</v>
      </c>
      <c r="AT189" s="126" t="s">
        <v>74</v>
      </c>
      <c r="AU189" s="126" t="s">
        <v>80</v>
      </c>
      <c r="AY189" s="119" t="s">
        <v>148</v>
      </c>
      <c r="BK189" s="127">
        <f>SUM(BK190:BK195)</f>
        <v>0</v>
      </c>
    </row>
    <row r="190" spans="2:65" s="1" customFormat="1" ht="24.15" customHeight="1">
      <c r="B190" s="130"/>
      <c r="C190" s="131" t="s">
        <v>382</v>
      </c>
      <c r="D190" s="131" t="s">
        <v>154</v>
      </c>
      <c r="E190" s="132" t="s">
        <v>526</v>
      </c>
      <c r="F190" s="133" t="s">
        <v>527</v>
      </c>
      <c r="G190" s="134" t="s">
        <v>246</v>
      </c>
      <c r="H190" s="135">
        <v>8.8000000000000007</v>
      </c>
      <c r="I190" s="136"/>
      <c r="J190" s="137">
        <f>ROUND(I190*H190,2)</f>
        <v>0</v>
      </c>
      <c r="K190" s="133" t="s">
        <v>1</v>
      </c>
      <c r="L190" s="31"/>
      <c r="M190" s="138" t="s">
        <v>1</v>
      </c>
      <c r="N190" s="139" t="s">
        <v>40</v>
      </c>
      <c r="P190" s="140">
        <f>O190*H190</f>
        <v>0</v>
      </c>
      <c r="Q190" s="140">
        <v>0</v>
      </c>
      <c r="R190" s="140">
        <f>Q190*H190</f>
        <v>0</v>
      </c>
      <c r="S190" s="140">
        <v>0</v>
      </c>
      <c r="T190" s="141">
        <f>S190*H190</f>
        <v>0</v>
      </c>
      <c r="AR190" s="142" t="s">
        <v>159</v>
      </c>
      <c r="AT190" s="142" t="s">
        <v>154</v>
      </c>
      <c r="AU190" s="142" t="s">
        <v>85</v>
      </c>
      <c r="AY190" s="16" t="s">
        <v>148</v>
      </c>
      <c r="BE190" s="143">
        <f>IF(N190="základní",J190,0)</f>
        <v>0</v>
      </c>
      <c r="BF190" s="143">
        <f>IF(N190="snížená",J190,0)</f>
        <v>0</v>
      </c>
      <c r="BG190" s="143">
        <f>IF(N190="zákl. přenesená",J190,0)</f>
        <v>0</v>
      </c>
      <c r="BH190" s="143">
        <f>IF(N190="sníž. přenesená",J190,0)</f>
        <v>0</v>
      </c>
      <c r="BI190" s="143">
        <f>IF(N190="nulová",J190,0)</f>
        <v>0</v>
      </c>
      <c r="BJ190" s="16" t="s">
        <v>80</v>
      </c>
      <c r="BK190" s="143">
        <f>ROUND(I190*H190,2)</f>
        <v>0</v>
      </c>
      <c r="BL190" s="16" t="s">
        <v>159</v>
      </c>
      <c r="BM190" s="142" t="s">
        <v>528</v>
      </c>
    </row>
    <row r="191" spans="2:65" s="13" customFormat="1" ht="10">
      <c r="B191" s="155"/>
      <c r="D191" s="149" t="s">
        <v>163</v>
      </c>
      <c r="E191" s="156" t="s">
        <v>1</v>
      </c>
      <c r="F191" s="157" t="s">
        <v>828</v>
      </c>
      <c r="H191" s="158">
        <v>8.8000000000000007</v>
      </c>
      <c r="I191" s="159"/>
      <c r="L191" s="155"/>
      <c r="M191" s="160"/>
      <c r="T191" s="161"/>
      <c r="AT191" s="156" t="s">
        <v>163</v>
      </c>
      <c r="AU191" s="156" t="s">
        <v>85</v>
      </c>
      <c r="AV191" s="13" t="s">
        <v>85</v>
      </c>
      <c r="AW191" s="13" t="s">
        <v>31</v>
      </c>
      <c r="AX191" s="13" t="s">
        <v>80</v>
      </c>
      <c r="AY191" s="156" t="s">
        <v>148</v>
      </c>
    </row>
    <row r="192" spans="2:65" s="1" customFormat="1" ht="21.75" customHeight="1">
      <c r="B192" s="130"/>
      <c r="C192" s="131" t="s">
        <v>387</v>
      </c>
      <c r="D192" s="131" t="s">
        <v>154</v>
      </c>
      <c r="E192" s="132" t="s">
        <v>533</v>
      </c>
      <c r="F192" s="133" t="s">
        <v>534</v>
      </c>
      <c r="G192" s="134" t="s">
        <v>246</v>
      </c>
      <c r="H192" s="135">
        <v>8.8000000000000007</v>
      </c>
      <c r="I192" s="136"/>
      <c r="J192" s="137">
        <f>ROUND(I192*H192,2)</f>
        <v>0</v>
      </c>
      <c r="K192" s="133" t="s">
        <v>1</v>
      </c>
      <c r="L192" s="31"/>
      <c r="M192" s="138" t="s">
        <v>1</v>
      </c>
      <c r="N192" s="139" t="s">
        <v>40</v>
      </c>
      <c r="P192" s="140">
        <f>O192*H192</f>
        <v>0</v>
      </c>
      <c r="Q192" s="140">
        <v>0</v>
      </c>
      <c r="R192" s="140">
        <f>Q192*H192</f>
        <v>0</v>
      </c>
      <c r="S192" s="140">
        <v>0</v>
      </c>
      <c r="T192" s="141">
        <f>S192*H192</f>
        <v>0</v>
      </c>
      <c r="AR192" s="142" t="s">
        <v>159</v>
      </c>
      <c r="AT192" s="142" t="s">
        <v>154</v>
      </c>
      <c r="AU192" s="142" t="s">
        <v>85</v>
      </c>
      <c r="AY192" s="16" t="s">
        <v>148</v>
      </c>
      <c r="BE192" s="143">
        <f>IF(N192="základní",J192,0)</f>
        <v>0</v>
      </c>
      <c r="BF192" s="143">
        <f>IF(N192="snížená",J192,0)</f>
        <v>0</v>
      </c>
      <c r="BG192" s="143">
        <f>IF(N192="zákl. přenesená",J192,0)</f>
        <v>0</v>
      </c>
      <c r="BH192" s="143">
        <f>IF(N192="sníž. přenesená",J192,0)</f>
        <v>0</v>
      </c>
      <c r="BI192" s="143">
        <f>IF(N192="nulová",J192,0)</f>
        <v>0</v>
      </c>
      <c r="BJ192" s="16" t="s">
        <v>80</v>
      </c>
      <c r="BK192" s="143">
        <f>ROUND(I192*H192,2)</f>
        <v>0</v>
      </c>
      <c r="BL192" s="16" t="s">
        <v>159</v>
      </c>
      <c r="BM192" s="142" t="s">
        <v>535</v>
      </c>
    </row>
    <row r="193" spans="2:65" s="13" customFormat="1" ht="10">
      <c r="B193" s="155"/>
      <c r="D193" s="149" t="s">
        <v>163</v>
      </c>
      <c r="E193" s="156" t="s">
        <v>1</v>
      </c>
      <c r="F193" s="157" t="s">
        <v>828</v>
      </c>
      <c r="H193" s="158">
        <v>8.8000000000000007</v>
      </c>
      <c r="I193" s="159"/>
      <c r="L193" s="155"/>
      <c r="M193" s="160"/>
      <c r="T193" s="161"/>
      <c r="AT193" s="156" t="s">
        <v>163</v>
      </c>
      <c r="AU193" s="156" t="s">
        <v>85</v>
      </c>
      <c r="AV193" s="13" t="s">
        <v>85</v>
      </c>
      <c r="AW193" s="13" t="s">
        <v>31</v>
      </c>
      <c r="AX193" s="13" t="s">
        <v>80</v>
      </c>
      <c r="AY193" s="156" t="s">
        <v>148</v>
      </c>
    </row>
    <row r="194" spans="2:65" s="1" customFormat="1" ht="24.15" customHeight="1">
      <c r="B194" s="130"/>
      <c r="C194" s="131" t="s">
        <v>390</v>
      </c>
      <c r="D194" s="131" t="s">
        <v>154</v>
      </c>
      <c r="E194" s="132" t="s">
        <v>538</v>
      </c>
      <c r="F194" s="133" t="s">
        <v>539</v>
      </c>
      <c r="G194" s="134" t="s">
        <v>246</v>
      </c>
      <c r="H194" s="135">
        <v>8.8000000000000007</v>
      </c>
      <c r="I194" s="136"/>
      <c r="J194" s="137">
        <f>ROUND(I194*H194,2)</f>
        <v>0</v>
      </c>
      <c r="K194" s="133" t="s">
        <v>1</v>
      </c>
      <c r="L194" s="31"/>
      <c r="M194" s="138" t="s">
        <v>1</v>
      </c>
      <c r="N194" s="139" t="s">
        <v>40</v>
      </c>
      <c r="P194" s="140">
        <f>O194*H194</f>
        <v>0</v>
      </c>
      <c r="Q194" s="140">
        <v>0</v>
      </c>
      <c r="R194" s="140">
        <f>Q194*H194</f>
        <v>0</v>
      </c>
      <c r="S194" s="140">
        <v>0</v>
      </c>
      <c r="T194" s="141">
        <f>S194*H194</f>
        <v>0</v>
      </c>
      <c r="AR194" s="142" t="s">
        <v>159</v>
      </c>
      <c r="AT194" s="142" t="s">
        <v>154</v>
      </c>
      <c r="AU194" s="142" t="s">
        <v>85</v>
      </c>
      <c r="AY194" s="16" t="s">
        <v>148</v>
      </c>
      <c r="BE194" s="143">
        <f>IF(N194="základní",J194,0)</f>
        <v>0</v>
      </c>
      <c r="BF194" s="143">
        <f>IF(N194="snížená",J194,0)</f>
        <v>0</v>
      </c>
      <c r="BG194" s="143">
        <f>IF(N194="zákl. přenesená",J194,0)</f>
        <v>0</v>
      </c>
      <c r="BH194" s="143">
        <f>IF(N194="sníž. přenesená",J194,0)</f>
        <v>0</v>
      </c>
      <c r="BI194" s="143">
        <f>IF(N194="nulová",J194,0)</f>
        <v>0</v>
      </c>
      <c r="BJ194" s="16" t="s">
        <v>80</v>
      </c>
      <c r="BK194" s="143">
        <f>ROUND(I194*H194,2)</f>
        <v>0</v>
      </c>
      <c r="BL194" s="16" t="s">
        <v>159</v>
      </c>
      <c r="BM194" s="142" t="s">
        <v>540</v>
      </c>
    </row>
    <row r="195" spans="2:65" s="13" customFormat="1" ht="10">
      <c r="B195" s="155"/>
      <c r="D195" s="149" t="s">
        <v>163</v>
      </c>
      <c r="E195" s="156" t="s">
        <v>1</v>
      </c>
      <c r="F195" s="157" t="s">
        <v>828</v>
      </c>
      <c r="H195" s="158">
        <v>8.8000000000000007</v>
      </c>
      <c r="I195" s="159"/>
      <c r="L195" s="155"/>
      <c r="M195" s="186"/>
      <c r="N195" s="187"/>
      <c r="O195" s="187"/>
      <c r="P195" s="187"/>
      <c r="Q195" s="187"/>
      <c r="R195" s="187"/>
      <c r="S195" s="187"/>
      <c r="T195" s="188"/>
      <c r="AT195" s="156" t="s">
        <v>163</v>
      </c>
      <c r="AU195" s="156" t="s">
        <v>85</v>
      </c>
      <c r="AV195" s="13" t="s">
        <v>85</v>
      </c>
      <c r="AW195" s="13" t="s">
        <v>31</v>
      </c>
      <c r="AX195" s="13" t="s">
        <v>80</v>
      </c>
      <c r="AY195" s="156" t="s">
        <v>148</v>
      </c>
    </row>
    <row r="196" spans="2:65" s="1" customFormat="1" ht="7" customHeight="1">
      <c r="B196" s="43"/>
      <c r="C196" s="44"/>
      <c r="D196" s="44"/>
      <c r="E196" s="44"/>
      <c r="F196" s="44"/>
      <c r="G196" s="44"/>
      <c r="H196" s="44"/>
      <c r="I196" s="44"/>
      <c r="J196" s="44"/>
      <c r="K196" s="44"/>
      <c r="L196" s="31"/>
    </row>
  </sheetData>
  <autoFilter ref="C125:K195" xr:uid="{00000000-0009-0000-0000-000009000000}"/>
  <mergeCells count="9">
    <mergeCell ref="E87:H87"/>
    <mergeCell ref="E116:H116"/>
    <mergeCell ref="E118:H118"/>
    <mergeCell ref="L2:V2"/>
    <mergeCell ref="E7:H7"/>
    <mergeCell ref="E9:H9"/>
    <mergeCell ref="E18:H18"/>
    <mergeCell ref="E27:H27"/>
    <mergeCell ref="E85:H85"/>
  </mergeCells>
  <hyperlinks>
    <hyperlink ref="F134" r:id="rId1" xr:uid="{00000000-0004-0000-0900-000000000000}"/>
    <hyperlink ref="F137" r:id="rId2" xr:uid="{00000000-0004-0000-0900-000001000000}"/>
    <hyperlink ref="F140" r:id="rId3" xr:uid="{00000000-0004-0000-0900-000002000000}"/>
    <hyperlink ref="F143" r:id="rId4" xr:uid="{00000000-0004-0000-0900-000003000000}"/>
    <hyperlink ref="F146" r:id="rId5" xr:uid="{00000000-0004-0000-0900-000004000000}"/>
    <hyperlink ref="F150" r:id="rId6" xr:uid="{00000000-0004-0000-0900-000005000000}"/>
    <hyperlink ref="F154" r:id="rId7" xr:uid="{00000000-0004-0000-0900-000006000000}"/>
    <hyperlink ref="F159" r:id="rId8" xr:uid="{00000000-0004-0000-0900-000007000000}"/>
    <hyperlink ref="F164" r:id="rId9" xr:uid="{00000000-0004-0000-0900-000008000000}"/>
    <hyperlink ref="F169" r:id="rId10" xr:uid="{00000000-0004-0000-0900-000009000000}"/>
    <hyperlink ref="F175" r:id="rId11" xr:uid="{00000000-0004-0000-0900-00000A000000}"/>
    <hyperlink ref="F178" r:id="rId12" xr:uid="{00000000-0004-0000-0900-00000B000000}"/>
    <hyperlink ref="F180" r:id="rId13" xr:uid="{00000000-0004-0000-0900-00000C000000}"/>
    <hyperlink ref="F182" r:id="rId14" xr:uid="{00000000-0004-0000-0900-00000D000000}"/>
    <hyperlink ref="F184" r:id="rId15" xr:uid="{00000000-0004-0000-0900-00000E000000}"/>
    <hyperlink ref="F186" r:id="rId16" xr:uid="{00000000-0004-0000-0900-00000F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65"/>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109</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829</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ROUND(J124,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ROUND((SUM(BE124:BE164)),  2)</f>
        <v>0</v>
      </c>
      <c r="I33" s="90">
        <v>0.21</v>
      </c>
      <c r="J33" s="89">
        <f>ROUND(((SUM(BE124:BE164))*I33),  2)</f>
        <v>0</v>
      </c>
      <c r="L33" s="31"/>
    </row>
    <row r="34" spans="2:12" s="1" customFormat="1" ht="14.4" customHeight="1">
      <c r="B34" s="31"/>
      <c r="E34" s="26" t="s">
        <v>41</v>
      </c>
      <c r="F34" s="89">
        <f>ROUND((SUM(BF124:BF164)),  2)</f>
        <v>0</v>
      </c>
      <c r="I34" s="90">
        <v>0.12</v>
      </c>
      <c r="J34" s="89">
        <f>ROUND(((SUM(BF124:BF164))*I34),  2)</f>
        <v>0</v>
      </c>
      <c r="L34" s="31"/>
    </row>
    <row r="35" spans="2:12" s="1" customFormat="1" ht="14.4" hidden="1" customHeight="1">
      <c r="B35" s="31"/>
      <c r="E35" s="26" t="s">
        <v>42</v>
      </c>
      <c r="F35" s="89">
        <f>ROUND((SUM(BG124:BG164)),  2)</f>
        <v>0</v>
      </c>
      <c r="I35" s="90">
        <v>0.21</v>
      </c>
      <c r="J35" s="89">
        <f>0</f>
        <v>0</v>
      </c>
      <c r="L35" s="31"/>
    </row>
    <row r="36" spans="2:12" s="1" customFormat="1" ht="14.4" hidden="1" customHeight="1">
      <c r="B36" s="31"/>
      <c r="E36" s="26" t="s">
        <v>43</v>
      </c>
      <c r="F36" s="89">
        <f>ROUND((SUM(BH124:BH164)),  2)</f>
        <v>0</v>
      </c>
      <c r="I36" s="90">
        <v>0.12</v>
      </c>
      <c r="J36" s="89">
        <f>0</f>
        <v>0</v>
      </c>
      <c r="L36" s="31"/>
    </row>
    <row r="37" spans="2:12" s="1" customFormat="1" ht="14.4" hidden="1" customHeight="1">
      <c r="B37" s="31"/>
      <c r="E37" s="26" t="s">
        <v>44</v>
      </c>
      <c r="F37" s="89">
        <f>ROUND((SUM(BI124:BI164)),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E-B - Střecha E,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J124</f>
        <v>0</v>
      </c>
      <c r="L96" s="31"/>
      <c r="AU96" s="16" t="s">
        <v>128</v>
      </c>
    </row>
    <row r="97" spans="2:12" s="8" customFormat="1" ht="25" customHeight="1">
      <c r="B97" s="102"/>
      <c r="D97" s="103" t="s">
        <v>178</v>
      </c>
      <c r="E97" s="104"/>
      <c r="F97" s="104"/>
      <c r="G97" s="104"/>
      <c r="H97" s="104"/>
      <c r="I97" s="104"/>
      <c r="J97" s="105">
        <f>J125</f>
        <v>0</v>
      </c>
      <c r="L97" s="102"/>
    </row>
    <row r="98" spans="2:12" s="9" customFormat="1" ht="19.899999999999999" customHeight="1">
      <c r="B98" s="106"/>
      <c r="D98" s="107" t="s">
        <v>552</v>
      </c>
      <c r="E98" s="108"/>
      <c r="F98" s="108"/>
      <c r="G98" s="108"/>
      <c r="H98" s="108"/>
      <c r="I98" s="108"/>
      <c r="J98" s="109">
        <f>J126</f>
        <v>0</v>
      </c>
      <c r="L98" s="106"/>
    </row>
    <row r="99" spans="2:12" s="9" customFormat="1" ht="19.899999999999999" customHeight="1">
      <c r="B99" s="106"/>
      <c r="D99" s="107" t="s">
        <v>179</v>
      </c>
      <c r="E99" s="108"/>
      <c r="F99" s="108"/>
      <c r="G99" s="108"/>
      <c r="H99" s="108"/>
      <c r="I99" s="108"/>
      <c r="J99" s="109">
        <f>J130</f>
        <v>0</v>
      </c>
      <c r="L99" s="106"/>
    </row>
    <row r="100" spans="2:12" s="8" customFormat="1" ht="25" customHeight="1">
      <c r="B100" s="102"/>
      <c r="D100" s="103" t="s">
        <v>129</v>
      </c>
      <c r="E100" s="104"/>
      <c r="F100" s="104"/>
      <c r="G100" s="104"/>
      <c r="H100" s="104"/>
      <c r="I100" s="104"/>
      <c r="J100" s="105">
        <f>J139</f>
        <v>0</v>
      </c>
      <c r="L100" s="102"/>
    </row>
    <row r="101" spans="2:12" s="9" customFormat="1" ht="19.899999999999999" customHeight="1">
      <c r="B101" s="106"/>
      <c r="D101" s="107" t="s">
        <v>180</v>
      </c>
      <c r="E101" s="108"/>
      <c r="F101" s="108"/>
      <c r="G101" s="108"/>
      <c r="H101" s="108"/>
      <c r="I101" s="108"/>
      <c r="J101" s="109">
        <f>J140</f>
        <v>0</v>
      </c>
      <c r="L101" s="106"/>
    </row>
    <row r="102" spans="2:12" s="9" customFormat="1" ht="19.899999999999999" customHeight="1">
      <c r="B102" s="106"/>
      <c r="D102" s="107" t="s">
        <v>183</v>
      </c>
      <c r="E102" s="108"/>
      <c r="F102" s="108"/>
      <c r="G102" s="108"/>
      <c r="H102" s="108"/>
      <c r="I102" s="108"/>
      <c r="J102" s="109">
        <f>J144</f>
        <v>0</v>
      </c>
      <c r="L102" s="106"/>
    </row>
    <row r="103" spans="2:12" s="8" customFormat="1" ht="25" customHeight="1">
      <c r="B103" s="102"/>
      <c r="D103" s="103" t="s">
        <v>185</v>
      </c>
      <c r="E103" s="104"/>
      <c r="F103" s="104"/>
      <c r="G103" s="104"/>
      <c r="H103" s="104"/>
      <c r="I103" s="104"/>
      <c r="J103" s="105">
        <f>J160</f>
        <v>0</v>
      </c>
      <c r="L103" s="102"/>
    </row>
    <row r="104" spans="2:12" s="9" customFormat="1" ht="19.899999999999999" customHeight="1">
      <c r="B104" s="106"/>
      <c r="D104" s="107" t="s">
        <v>186</v>
      </c>
      <c r="E104" s="108"/>
      <c r="F104" s="108"/>
      <c r="G104" s="108"/>
      <c r="H104" s="108"/>
      <c r="I104" s="108"/>
      <c r="J104" s="109">
        <f>J161</f>
        <v>0</v>
      </c>
      <c r="L104" s="106"/>
    </row>
    <row r="105" spans="2:12" s="1" customFormat="1" ht="21.75" customHeight="1">
      <c r="B105" s="31"/>
      <c r="L105" s="31"/>
    </row>
    <row r="106" spans="2:12" s="1" customFormat="1" ht="7" customHeight="1">
      <c r="B106" s="43"/>
      <c r="C106" s="44"/>
      <c r="D106" s="44"/>
      <c r="E106" s="44"/>
      <c r="F106" s="44"/>
      <c r="G106" s="44"/>
      <c r="H106" s="44"/>
      <c r="I106" s="44"/>
      <c r="J106" s="44"/>
      <c r="K106" s="44"/>
      <c r="L106" s="31"/>
    </row>
    <row r="110" spans="2:12" s="1" customFormat="1" ht="7" customHeight="1">
      <c r="B110" s="45"/>
      <c r="C110" s="46"/>
      <c r="D110" s="46"/>
      <c r="E110" s="46"/>
      <c r="F110" s="46"/>
      <c r="G110" s="46"/>
      <c r="H110" s="46"/>
      <c r="I110" s="46"/>
      <c r="J110" s="46"/>
      <c r="K110" s="46"/>
      <c r="L110" s="31"/>
    </row>
    <row r="111" spans="2:12" s="1" customFormat="1" ht="25" customHeight="1">
      <c r="B111" s="31"/>
      <c r="C111" s="20" t="s">
        <v>133</v>
      </c>
      <c r="L111" s="31"/>
    </row>
    <row r="112" spans="2:12" s="1" customFormat="1" ht="7" customHeight="1">
      <c r="B112" s="31"/>
      <c r="L112" s="31"/>
    </row>
    <row r="113" spans="2:65" s="1" customFormat="1" ht="12" customHeight="1">
      <c r="B113" s="31"/>
      <c r="C113" s="26" t="s">
        <v>16</v>
      </c>
      <c r="L113" s="31"/>
    </row>
    <row r="114" spans="2:65" s="1" customFormat="1" ht="16.5" customHeight="1">
      <c r="B114" s="31"/>
      <c r="E114" s="234" t="str">
        <f>E7</f>
        <v>Stavební úpravy střech objektu MSH</v>
      </c>
      <c r="F114" s="235"/>
      <c r="G114" s="235"/>
      <c r="H114" s="235"/>
      <c r="L114" s="31"/>
    </row>
    <row r="115" spans="2:65" s="1" customFormat="1" ht="12" customHeight="1">
      <c r="B115" s="31"/>
      <c r="C115" s="26" t="s">
        <v>176</v>
      </c>
      <c r="L115" s="31"/>
    </row>
    <row r="116" spans="2:65" s="1" customFormat="1" ht="16.5" customHeight="1">
      <c r="B116" s="31"/>
      <c r="E116" s="196" t="str">
        <f>E9</f>
        <v>E-B - Střecha E, bourací práce</v>
      </c>
      <c r="F116" s="232"/>
      <c r="G116" s="232"/>
      <c r="H116" s="232"/>
      <c r="L116" s="31"/>
    </row>
    <row r="117" spans="2:65" s="1" customFormat="1" ht="7" customHeight="1">
      <c r="B117" s="31"/>
      <c r="L117" s="31"/>
    </row>
    <row r="118" spans="2:65" s="1" customFormat="1" ht="12" customHeight="1">
      <c r="B118" s="31"/>
      <c r="C118" s="26" t="s">
        <v>20</v>
      </c>
      <c r="F118" s="24" t="str">
        <f>F12</f>
        <v>Louny</v>
      </c>
      <c r="I118" s="26" t="s">
        <v>22</v>
      </c>
      <c r="J118" s="51" t="str">
        <f>IF(J12="","",J12)</f>
        <v>31. 1. 2025</v>
      </c>
      <c r="L118" s="31"/>
    </row>
    <row r="119" spans="2:65" s="1" customFormat="1" ht="7" customHeight="1">
      <c r="B119" s="31"/>
      <c r="L119" s="31"/>
    </row>
    <row r="120" spans="2:65" s="1" customFormat="1" ht="15.15" customHeight="1">
      <c r="B120" s="31"/>
      <c r="C120" s="26" t="s">
        <v>24</v>
      </c>
      <c r="F120" s="24" t="str">
        <f>E15</f>
        <v xml:space="preserve"> </v>
      </c>
      <c r="I120" s="26" t="s">
        <v>30</v>
      </c>
      <c r="J120" s="29" t="str">
        <f>E21</f>
        <v xml:space="preserve"> </v>
      </c>
      <c r="L120" s="31"/>
    </row>
    <row r="121" spans="2:65" s="1" customFormat="1" ht="15.15" customHeight="1">
      <c r="B121" s="31"/>
      <c r="C121" s="26" t="s">
        <v>28</v>
      </c>
      <c r="F121" s="24" t="str">
        <f>IF(E18="","",E18)</f>
        <v>Vyplň údaj</v>
      </c>
      <c r="I121" s="26" t="s">
        <v>32</v>
      </c>
      <c r="J121" s="29" t="str">
        <f>E24</f>
        <v xml:space="preserve"> </v>
      </c>
      <c r="L121" s="31"/>
    </row>
    <row r="122" spans="2:65" s="1" customFormat="1" ht="10.25" customHeight="1">
      <c r="B122" s="31"/>
      <c r="L122" s="31"/>
    </row>
    <row r="123" spans="2:65" s="10" customFormat="1" ht="29.25" customHeight="1">
      <c r="B123" s="110"/>
      <c r="C123" s="111" t="s">
        <v>134</v>
      </c>
      <c r="D123" s="112" t="s">
        <v>60</v>
      </c>
      <c r="E123" s="112" t="s">
        <v>56</v>
      </c>
      <c r="F123" s="112" t="s">
        <v>57</v>
      </c>
      <c r="G123" s="112" t="s">
        <v>135</v>
      </c>
      <c r="H123" s="112" t="s">
        <v>136</v>
      </c>
      <c r="I123" s="112" t="s">
        <v>137</v>
      </c>
      <c r="J123" s="112" t="s">
        <v>126</v>
      </c>
      <c r="K123" s="113" t="s">
        <v>138</v>
      </c>
      <c r="L123" s="110"/>
      <c r="M123" s="58" t="s">
        <v>1</v>
      </c>
      <c r="N123" s="59" t="s">
        <v>39</v>
      </c>
      <c r="O123" s="59" t="s">
        <v>139</v>
      </c>
      <c r="P123" s="59" t="s">
        <v>140</v>
      </c>
      <c r="Q123" s="59" t="s">
        <v>141</v>
      </c>
      <c r="R123" s="59" t="s">
        <v>142</v>
      </c>
      <c r="S123" s="59" t="s">
        <v>143</v>
      </c>
      <c r="T123" s="60" t="s">
        <v>144</v>
      </c>
    </row>
    <row r="124" spans="2:65" s="1" customFormat="1" ht="22.75" customHeight="1">
      <c r="B124" s="31"/>
      <c r="C124" s="63" t="s">
        <v>145</v>
      </c>
      <c r="J124" s="114">
        <f>BK124</f>
        <v>0</v>
      </c>
      <c r="L124" s="31"/>
      <c r="M124" s="61"/>
      <c r="N124" s="52"/>
      <c r="O124" s="52"/>
      <c r="P124" s="115">
        <f>P125+P139+P160</f>
        <v>0</v>
      </c>
      <c r="Q124" s="52"/>
      <c r="R124" s="115">
        <f>R125+R139+R160</f>
        <v>0</v>
      </c>
      <c r="S124" s="52"/>
      <c r="T124" s="116">
        <f>T125+T139+T160</f>
        <v>0.37343800000000005</v>
      </c>
      <c r="AT124" s="16" t="s">
        <v>74</v>
      </c>
      <c r="AU124" s="16" t="s">
        <v>128</v>
      </c>
      <c r="BK124" s="117">
        <f>BK125+BK139+BK160</f>
        <v>0</v>
      </c>
    </row>
    <row r="125" spans="2:65" s="11" customFormat="1" ht="25.9" customHeight="1">
      <c r="B125" s="118"/>
      <c r="D125" s="119" t="s">
        <v>74</v>
      </c>
      <c r="E125" s="120" t="s">
        <v>187</v>
      </c>
      <c r="F125" s="120" t="s">
        <v>188</v>
      </c>
      <c r="I125" s="121"/>
      <c r="J125" s="122">
        <f>BK125</f>
        <v>0</v>
      </c>
      <c r="L125" s="118"/>
      <c r="M125" s="123"/>
      <c r="P125" s="124">
        <f>P126+P130</f>
        <v>0</v>
      </c>
      <c r="R125" s="124">
        <f>R126+R130</f>
        <v>0</v>
      </c>
      <c r="T125" s="125">
        <f>T126+T130</f>
        <v>1.4000000000000002E-2</v>
      </c>
      <c r="AR125" s="119" t="s">
        <v>80</v>
      </c>
      <c r="AT125" s="126" t="s">
        <v>74</v>
      </c>
      <c r="AU125" s="126" t="s">
        <v>75</v>
      </c>
      <c r="AY125" s="119" t="s">
        <v>148</v>
      </c>
      <c r="BK125" s="127">
        <f>BK126+BK130</f>
        <v>0</v>
      </c>
    </row>
    <row r="126" spans="2:65" s="11" customFormat="1" ht="22.75" customHeight="1">
      <c r="B126" s="118"/>
      <c r="D126" s="119" t="s">
        <v>74</v>
      </c>
      <c r="E126" s="128" t="s">
        <v>243</v>
      </c>
      <c r="F126" s="128" t="s">
        <v>554</v>
      </c>
      <c r="I126" s="121"/>
      <c r="J126" s="129">
        <f>BK126</f>
        <v>0</v>
      </c>
      <c r="L126" s="118"/>
      <c r="M126" s="123"/>
      <c r="P126" s="124">
        <f>SUM(P127:P129)</f>
        <v>0</v>
      </c>
      <c r="R126" s="124">
        <f>SUM(R127:R129)</f>
        <v>0</v>
      </c>
      <c r="T126" s="125">
        <f>SUM(T127:T129)</f>
        <v>1.4000000000000002E-2</v>
      </c>
      <c r="AR126" s="119" t="s">
        <v>80</v>
      </c>
      <c r="AT126" s="126" t="s">
        <v>74</v>
      </c>
      <c r="AU126" s="126" t="s">
        <v>80</v>
      </c>
      <c r="AY126" s="119" t="s">
        <v>148</v>
      </c>
      <c r="BK126" s="127">
        <f>SUM(BK127:BK129)</f>
        <v>0</v>
      </c>
    </row>
    <row r="127" spans="2:65" s="1" customFormat="1" ht="24.15" customHeight="1">
      <c r="B127" s="130"/>
      <c r="C127" s="131" t="s">
        <v>80</v>
      </c>
      <c r="D127" s="131" t="s">
        <v>154</v>
      </c>
      <c r="E127" s="132" t="s">
        <v>564</v>
      </c>
      <c r="F127" s="133" t="s">
        <v>565</v>
      </c>
      <c r="G127" s="134" t="s">
        <v>214</v>
      </c>
      <c r="H127" s="135">
        <v>0.28000000000000003</v>
      </c>
      <c r="I127" s="136"/>
      <c r="J127" s="137">
        <f>ROUND(I127*H127,2)</f>
        <v>0</v>
      </c>
      <c r="K127" s="133" t="s">
        <v>194</v>
      </c>
      <c r="L127" s="31"/>
      <c r="M127" s="138" t="s">
        <v>1</v>
      </c>
      <c r="N127" s="139" t="s">
        <v>40</v>
      </c>
      <c r="P127" s="140">
        <f>O127*H127</f>
        <v>0</v>
      </c>
      <c r="Q127" s="140">
        <v>0</v>
      </c>
      <c r="R127" s="140">
        <f>Q127*H127</f>
        <v>0</v>
      </c>
      <c r="S127" s="140">
        <v>0.05</v>
      </c>
      <c r="T127" s="141">
        <f>S127*H127</f>
        <v>1.4000000000000002E-2</v>
      </c>
      <c r="AR127" s="142" t="s">
        <v>195</v>
      </c>
      <c r="AT127" s="142" t="s">
        <v>154</v>
      </c>
      <c r="AU127" s="142" t="s">
        <v>85</v>
      </c>
      <c r="AY127" s="16" t="s">
        <v>148</v>
      </c>
      <c r="BE127" s="143">
        <f>IF(N127="základní",J127,0)</f>
        <v>0</v>
      </c>
      <c r="BF127" s="143">
        <f>IF(N127="snížená",J127,0)</f>
        <v>0</v>
      </c>
      <c r="BG127" s="143">
        <f>IF(N127="zákl. přenesená",J127,0)</f>
        <v>0</v>
      </c>
      <c r="BH127" s="143">
        <f>IF(N127="sníž. přenesená",J127,0)</f>
        <v>0</v>
      </c>
      <c r="BI127" s="143">
        <f>IF(N127="nulová",J127,0)</f>
        <v>0</v>
      </c>
      <c r="BJ127" s="16" t="s">
        <v>80</v>
      </c>
      <c r="BK127" s="143">
        <f>ROUND(I127*H127,2)</f>
        <v>0</v>
      </c>
      <c r="BL127" s="16" t="s">
        <v>195</v>
      </c>
      <c r="BM127" s="142" t="s">
        <v>566</v>
      </c>
    </row>
    <row r="128" spans="2:65" s="1" customFormat="1" ht="10">
      <c r="B128" s="31"/>
      <c r="D128" s="144" t="s">
        <v>161</v>
      </c>
      <c r="F128" s="145" t="s">
        <v>567</v>
      </c>
      <c r="I128" s="146"/>
      <c r="L128" s="31"/>
      <c r="M128" s="147"/>
      <c r="T128" s="55"/>
      <c r="AT128" s="16" t="s">
        <v>161</v>
      </c>
      <c r="AU128" s="16" t="s">
        <v>85</v>
      </c>
    </row>
    <row r="129" spans="2:65" s="13" customFormat="1" ht="10">
      <c r="B129" s="155"/>
      <c r="D129" s="149" t="s">
        <v>163</v>
      </c>
      <c r="E129" s="156" t="s">
        <v>1</v>
      </c>
      <c r="F129" s="157" t="s">
        <v>830</v>
      </c>
      <c r="H129" s="158">
        <v>0.28000000000000003</v>
      </c>
      <c r="I129" s="159"/>
      <c r="L129" s="155"/>
      <c r="M129" s="160"/>
      <c r="T129" s="161"/>
      <c r="AT129" s="156" t="s">
        <v>163</v>
      </c>
      <c r="AU129" s="156" t="s">
        <v>85</v>
      </c>
      <c r="AV129" s="13" t="s">
        <v>85</v>
      </c>
      <c r="AW129" s="13" t="s">
        <v>31</v>
      </c>
      <c r="AX129" s="13" t="s">
        <v>80</v>
      </c>
      <c r="AY129" s="156" t="s">
        <v>148</v>
      </c>
    </row>
    <row r="130" spans="2:65" s="11" customFormat="1" ht="22.75" customHeight="1">
      <c r="B130" s="118"/>
      <c r="D130" s="119" t="s">
        <v>74</v>
      </c>
      <c r="E130" s="128" t="s">
        <v>189</v>
      </c>
      <c r="F130" s="128" t="s">
        <v>190</v>
      </c>
      <c r="I130" s="121"/>
      <c r="J130" s="129">
        <f>BK130</f>
        <v>0</v>
      </c>
      <c r="L130" s="118"/>
      <c r="M130" s="123"/>
      <c r="P130" s="124">
        <f>SUM(P131:P138)</f>
        <v>0</v>
      </c>
      <c r="R130" s="124">
        <f>SUM(R131:R138)</f>
        <v>0</v>
      </c>
      <c r="T130" s="125">
        <f>SUM(T131:T138)</f>
        <v>0</v>
      </c>
      <c r="AR130" s="119" t="s">
        <v>80</v>
      </c>
      <c r="AT130" s="126" t="s">
        <v>74</v>
      </c>
      <c r="AU130" s="126" t="s">
        <v>80</v>
      </c>
      <c r="AY130" s="119" t="s">
        <v>148</v>
      </c>
      <c r="BK130" s="127">
        <f>SUM(BK131:BK138)</f>
        <v>0</v>
      </c>
    </row>
    <row r="131" spans="2:65" s="1" customFormat="1" ht="24.15" customHeight="1">
      <c r="B131" s="130"/>
      <c r="C131" s="131" t="s">
        <v>85</v>
      </c>
      <c r="D131" s="131" t="s">
        <v>154</v>
      </c>
      <c r="E131" s="132" t="s">
        <v>191</v>
      </c>
      <c r="F131" s="133" t="s">
        <v>192</v>
      </c>
      <c r="G131" s="134" t="s">
        <v>193</v>
      </c>
      <c r="H131" s="135">
        <v>0.373</v>
      </c>
      <c r="I131" s="136"/>
      <c r="J131" s="137">
        <f>ROUND(I131*H131,2)</f>
        <v>0</v>
      </c>
      <c r="K131" s="133" t="s">
        <v>194</v>
      </c>
      <c r="L131" s="31"/>
      <c r="M131" s="138" t="s">
        <v>1</v>
      </c>
      <c r="N131" s="139" t="s">
        <v>40</v>
      </c>
      <c r="P131" s="140">
        <f>O131*H131</f>
        <v>0</v>
      </c>
      <c r="Q131" s="140">
        <v>0</v>
      </c>
      <c r="R131" s="140">
        <f>Q131*H131</f>
        <v>0</v>
      </c>
      <c r="S131" s="140">
        <v>0</v>
      </c>
      <c r="T131" s="141">
        <f>S131*H131</f>
        <v>0</v>
      </c>
      <c r="AR131" s="142" t="s">
        <v>195</v>
      </c>
      <c r="AT131" s="142" t="s">
        <v>154</v>
      </c>
      <c r="AU131" s="142" t="s">
        <v>85</v>
      </c>
      <c r="AY131" s="16" t="s">
        <v>148</v>
      </c>
      <c r="BE131" s="143">
        <f>IF(N131="základní",J131,0)</f>
        <v>0</v>
      </c>
      <c r="BF131" s="143">
        <f>IF(N131="snížená",J131,0)</f>
        <v>0</v>
      </c>
      <c r="BG131" s="143">
        <f>IF(N131="zákl. přenesená",J131,0)</f>
        <v>0</v>
      </c>
      <c r="BH131" s="143">
        <f>IF(N131="sníž. přenesená",J131,0)</f>
        <v>0</v>
      </c>
      <c r="BI131" s="143">
        <f>IF(N131="nulová",J131,0)</f>
        <v>0</v>
      </c>
      <c r="BJ131" s="16" t="s">
        <v>80</v>
      </c>
      <c r="BK131" s="143">
        <f>ROUND(I131*H131,2)</f>
        <v>0</v>
      </c>
      <c r="BL131" s="16" t="s">
        <v>195</v>
      </c>
      <c r="BM131" s="142" t="s">
        <v>739</v>
      </c>
    </row>
    <row r="132" spans="2:65" s="1" customFormat="1" ht="10">
      <c r="B132" s="31"/>
      <c r="D132" s="144" t="s">
        <v>161</v>
      </c>
      <c r="F132" s="145" t="s">
        <v>197</v>
      </c>
      <c r="I132" s="146"/>
      <c r="L132" s="31"/>
      <c r="M132" s="147"/>
      <c r="T132" s="55"/>
      <c r="AT132" s="16" t="s">
        <v>161</v>
      </c>
      <c r="AU132" s="16" t="s">
        <v>85</v>
      </c>
    </row>
    <row r="133" spans="2:65" s="1" customFormat="1" ht="24.15" customHeight="1">
      <c r="B133" s="130"/>
      <c r="C133" s="131" t="s">
        <v>172</v>
      </c>
      <c r="D133" s="131" t="s">
        <v>154</v>
      </c>
      <c r="E133" s="132" t="s">
        <v>198</v>
      </c>
      <c r="F133" s="133" t="s">
        <v>199</v>
      </c>
      <c r="G133" s="134" t="s">
        <v>193</v>
      </c>
      <c r="H133" s="135">
        <v>0.373</v>
      </c>
      <c r="I133" s="136"/>
      <c r="J133" s="137">
        <f>ROUND(I133*H133,2)</f>
        <v>0</v>
      </c>
      <c r="K133" s="133" t="s">
        <v>194</v>
      </c>
      <c r="L133" s="31"/>
      <c r="M133" s="138" t="s">
        <v>1</v>
      </c>
      <c r="N133" s="139" t="s">
        <v>40</v>
      </c>
      <c r="P133" s="140">
        <f>O133*H133</f>
        <v>0</v>
      </c>
      <c r="Q133" s="140">
        <v>0</v>
      </c>
      <c r="R133" s="140">
        <f>Q133*H133</f>
        <v>0</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740</v>
      </c>
    </row>
    <row r="134" spans="2:65" s="1" customFormat="1" ht="10">
      <c r="B134" s="31"/>
      <c r="D134" s="144" t="s">
        <v>161</v>
      </c>
      <c r="F134" s="145" t="s">
        <v>201</v>
      </c>
      <c r="I134" s="146"/>
      <c r="L134" s="31"/>
      <c r="M134" s="147"/>
      <c r="T134" s="55"/>
      <c r="AT134" s="16" t="s">
        <v>161</v>
      </c>
      <c r="AU134" s="16" t="s">
        <v>85</v>
      </c>
    </row>
    <row r="135" spans="2:65" s="1" customFormat="1" ht="24.15" customHeight="1">
      <c r="B135" s="130"/>
      <c r="C135" s="131" t="s">
        <v>195</v>
      </c>
      <c r="D135" s="131" t="s">
        <v>154</v>
      </c>
      <c r="E135" s="132" t="s">
        <v>202</v>
      </c>
      <c r="F135" s="133" t="s">
        <v>203</v>
      </c>
      <c r="G135" s="134" t="s">
        <v>193</v>
      </c>
      <c r="H135" s="135">
        <v>3.73</v>
      </c>
      <c r="I135" s="136"/>
      <c r="J135" s="137">
        <f>ROUND(I135*H135,2)</f>
        <v>0</v>
      </c>
      <c r="K135" s="133" t="s">
        <v>194</v>
      </c>
      <c r="L135" s="31"/>
      <c r="M135" s="138" t="s">
        <v>1</v>
      </c>
      <c r="N135" s="139" t="s">
        <v>40</v>
      </c>
      <c r="P135" s="140">
        <f>O135*H135</f>
        <v>0</v>
      </c>
      <c r="Q135" s="140">
        <v>0</v>
      </c>
      <c r="R135" s="140">
        <f>Q135*H135</f>
        <v>0</v>
      </c>
      <c r="S135" s="140">
        <v>0</v>
      </c>
      <c r="T135" s="141">
        <f>S135*H135</f>
        <v>0</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741</v>
      </c>
    </row>
    <row r="136" spans="2:65" s="1" customFormat="1" ht="10">
      <c r="B136" s="31"/>
      <c r="D136" s="144" t="s">
        <v>161</v>
      </c>
      <c r="F136" s="145" t="s">
        <v>205</v>
      </c>
      <c r="I136" s="146"/>
      <c r="L136" s="31"/>
      <c r="M136" s="147"/>
      <c r="T136" s="55"/>
      <c r="AT136" s="16" t="s">
        <v>161</v>
      </c>
      <c r="AU136" s="16" t="s">
        <v>85</v>
      </c>
    </row>
    <row r="137" spans="2:65" s="1" customFormat="1" ht="44.25" customHeight="1">
      <c r="B137" s="130"/>
      <c r="C137" s="131" t="s">
        <v>151</v>
      </c>
      <c r="D137" s="131" t="s">
        <v>154</v>
      </c>
      <c r="E137" s="132" t="s">
        <v>206</v>
      </c>
      <c r="F137" s="133" t="s">
        <v>207</v>
      </c>
      <c r="G137" s="134" t="s">
        <v>193</v>
      </c>
      <c r="H137" s="135">
        <v>0.373</v>
      </c>
      <c r="I137" s="136"/>
      <c r="J137" s="137">
        <f>ROUND(I137*H137,2)</f>
        <v>0</v>
      </c>
      <c r="K137" s="133" t="s">
        <v>158</v>
      </c>
      <c r="L137" s="31"/>
      <c r="M137" s="138" t="s">
        <v>1</v>
      </c>
      <c r="N137" s="139" t="s">
        <v>40</v>
      </c>
      <c r="P137" s="140">
        <f>O137*H137</f>
        <v>0</v>
      </c>
      <c r="Q137" s="140">
        <v>0</v>
      </c>
      <c r="R137" s="140">
        <f>Q137*H137</f>
        <v>0</v>
      </c>
      <c r="S137" s="140">
        <v>0</v>
      </c>
      <c r="T137" s="141">
        <f>S137*H137</f>
        <v>0</v>
      </c>
      <c r="AR137" s="142" t="s">
        <v>195</v>
      </c>
      <c r="AT137" s="142" t="s">
        <v>154</v>
      </c>
      <c r="AU137" s="142" t="s">
        <v>85</v>
      </c>
      <c r="AY137" s="16" t="s">
        <v>148</v>
      </c>
      <c r="BE137" s="143">
        <f>IF(N137="základní",J137,0)</f>
        <v>0</v>
      </c>
      <c r="BF137" s="143">
        <f>IF(N137="snížená",J137,0)</f>
        <v>0</v>
      </c>
      <c r="BG137" s="143">
        <f>IF(N137="zákl. přenesená",J137,0)</f>
        <v>0</v>
      </c>
      <c r="BH137" s="143">
        <f>IF(N137="sníž. přenesená",J137,0)</f>
        <v>0</v>
      </c>
      <c r="BI137" s="143">
        <f>IF(N137="nulová",J137,0)</f>
        <v>0</v>
      </c>
      <c r="BJ137" s="16" t="s">
        <v>80</v>
      </c>
      <c r="BK137" s="143">
        <f>ROUND(I137*H137,2)</f>
        <v>0</v>
      </c>
      <c r="BL137" s="16" t="s">
        <v>195</v>
      </c>
      <c r="BM137" s="142" t="s">
        <v>574</v>
      </c>
    </row>
    <row r="138" spans="2:65" s="1" customFormat="1" ht="10">
      <c r="B138" s="31"/>
      <c r="D138" s="144" t="s">
        <v>161</v>
      </c>
      <c r="F138" s="145" t="s">
        <v>209</v>
      </c>
      <c r="I138" s="146"/>
      <c r="L138" s="31"/>
      <c r="M138" s="147"/>
      <c r="T138" s="55"/>
      <c r="AT138" s="16" t="s">
        <v>161</v>
      </c>
      <c r="AU138" s="16" t="s">
        <v>85</v>
      </c>
    </row>
    <row r="139" spans="2:65" s="11" customFormat="1" ht="25.9" customHeight="1">
      <c r="B139" s="118"/>
      <c r="D139" s="119" t="s">
        <v>74</v>
      </c>
      <c r="E139" s="120" t="s">
        <v>146</v>
      </c>
      <c r="F139" s="120" t="s">
        <v>147</v>
      </c>
      <c r="I139" s="121"/>
      <c r="J139" s="122">
        <f>BK139</f>
        <v>0</v>
      </c>
      <c r="L139" s="118"/>
      <c r="M139" s="123"/>
      <c r="P139" s="124">
        <f>P140+P144</f>
        <v>0</v>
      </c>
      <c r="R139" s="124">
        <f>R140+R144</f>
        <v>0</v>
      </c>
      <c r="T139" s="125">
        <f>T140+T144</f>
        <v>0.35943800000000004</v>
      </c>
      <c r="AR139" s="119" t="s">
        <v>85</v>
      </c>
      <c r="AT139" s="126" t="s">
        <v>74</v>
      </c>
      <c r="AU139" s="126" t="s">
        <v>75</v>
      </c>
      <c r="AY139" s="119" t="s">
        <v>148</v>
      </c>
      <c r="BK139" s="127">
        <f>BK140+BK144</f>
        <v>0</v>
      </c>
    </row>
    <row r="140" spans="2:65" s="11" customFormat="1" ht="22.75" customHeight="1">
      <c r="B140" s="118"/>
      <c r="D140" s="119" t="s">
        <v>74</v>
      </c>
      <c r="E140" s="128" t="s">
        <v>210</v>
      </c>
      <c r="F140" s="128" t="s">
        <v>211</v>
      </c>
      <c r="I140" s="121"/>
      <c r="J140" s="129">
        <f>BK140</f>
        <v>0</v>
      </c>
      <c r="L140" s="118"/>
      <c r="M140" s="123"/>
      <c r="P140" s="124">
        <f>SUM(P141:P143)</f>
        <v>0</v>
      </c>
      <c r="R140" s="124">
        <f>SUM(R141:R143)</f>
        <v>0</v>
      </c>
      <c r="T140" s="125">
        <f>SUM(T141:T143)</f>
        <v>0.29931000000000002</v>
      </c>
      <c r="AR140" s="119" t="s">
        <v>85</v>
      </c>
      <c r="AT140" s="126" t="s">
        <v>74</v>
      </c>
      <c r="AU140" s="126" t="s">
        <v>80</v>
      </c>
      <c r="AY140" s="119" t="s">
        <v>148</v>
      </c>
      <c r="BK140" s="127">
        <f>SUM(BK141:BK143)</f>
        <v>0</v>
      </c>
    </row>
    <row r="141" spans="2:65" s="1" customFormat="1" ht="24.15" customHeight="1">
      <c r="B141" s="130"/>
      <c r="C141" s="131" t="s">
        <v>220</v>
      </c>
      <c r="D141" s="131" t="s">
        <v>154</v>
      </c>
      <c r="E141" s="132" t="s">
        <v>221</v>
      </c>
      <c r="F141" s="133" t="s">
        <v>222</v>
      </c>
      <c r="G141" s="134" t="s">
        <v>214</v>
      </c>
      <c r="H141" s="135">
        <v>18.14</v>
      </c>
      <c r="I141" s="136"/>
      <c r="J141" s="137">
        <f>ROUND(I141*H141,2)</f>
        <v>0</v>
      </c>
      <c r="K141" s="133" t="s">
        <v>158</v>
      </c>
      <c r="L141" s="31"/>
      <c r="M141" s="138" t="s">
        <v>1</v>
      </c>
      <c r="N141" s="139" t="s">
        <v>40</v>
      </c>
      <c r="P141" s="140">
        <f>O141*H141</f>
        <v>0</v>
      </c>
      <c r="Q141" s="140">
        <v>0</v>
      </c>
      <c r="R141" s="140">
        <f>Q141*H141</f>
        <v>0</v>
      </c>
      <c r="S141" s="140">
        <v>1.6500000000000001E-2</v>
      </c>
      <c r="T141" s="141">
        <f>S141*H141</f>
        <v>0.29931000000000002</v>
      </c>
      <c r="AR141" s="142" t="s">
        <v>215</v>
      </c>
      <c r="AT141" s="142" t="s">
        <v>154</v>
      </c>
      <c r="AU141" s="142" t="s">
        <v>85</v>
      </c>
      <c r="AY141" s="16" t="s">
        <v>148</v>
      </c>
      <c r="BE141" s="143">
        <f>IF(N141="základní",J141,0)</f>
        <v>0</v>
      </c>
      <c r="BF141" s="143">
        <f>IF(N141="snížená",J141,0)</f>
        <v>0</v>
      </c>
      <c r="BG141" s="143">
        <f>IF(N141="zákl. přenesená",J141,0)</f>
        <v>0</v>
      </c>
      <c r="BH141" s="143">
        <f>IF(N141="sníž. přenesená",J141,0)</f>
        <v>0</v>
      </c>
      <c r="BI141" s="143">
        <f>IF(N141="nulová",J141,0)</f>
        <v>0</v>
      </c>
      <c r="BJ141" s="16" t="s">
        <v>80</v>
      </c>
      <c r="BK141" s="143">
        <f>ROUND(I141*H141,2)</f>
        <v>0</v>
      </c>
      <c r="BL141" s="16" t="s">
        <v>215</v>
      </c>
      <c r="BM141" s="142" t="s">
        <v>743</v>
      </c>
    </row>
    <row r="142" spans="2:65" s="1" customFormat="1" ht="10">
      <c r="B142" s="31"/>
      <c r="D142" s="144" t="s">
        <v>161</v>
      </c>
      <c r="F142" s="145" t="s">
        <v>224</v>
      </c>
      <c r="I142" s="146"/>
      <c r="L142" s="31"/>
      <c r="M142" s="147"/>
      <c r="T142" s="55"/>
      <c r="AT142" s="16" t="s">
        <v>161</v>
      </c>
      <c r="AU142" s="16" t="s">
        <v>85</v>
      </c>
    </row>
    <row r="143" spans="2:65" s="13" customFormat="1" ht="10">
      <c r="B143" s="155"/>
      <c r="D143" s="149" t="s">
        <v>163</v>
      </c>
      <c r="E143" s="156" t="s">
        <v>1</v>
      </c>
      <c r="F143" s="157" t="s">
        <v>831</v>
      </c>
      <c r="H143" s="158">
        <v>18.14</v>
      </c>
      <c r="I143" s="159"/>
      <c r="L143" s="155"/>
      <c r="M143" s="160"/>
      <c r="T143" s="161"/>
      <c r="AT143" s="156" t="s">
        <v>163</v>
      </c>
      <c r="AU143" s="156" t="s">
        <v>85</v>
      </c>
      <c r="AV143" s="13" t="s">
        <v>85</v>
      </c>
      <c r="AW143" s="13" t="s">
        <v>31</v>
      </c>
      <c r="AX143" s="13" t="s">
        <v>80</v>
      </c>
      <c r="AY143" s="156" t="s">
        <v>148</v>
      </c>
    </row>
    <row r="144" spans="2:65" s="11" customFormat="1" ht="22.75" customHeight="1">
      <c r="B144" s="118"/>
      <c r="D144" s="119" t="s">
        <v>74</v>
      </c>
      <c r="E144" s="128" t="s">
        <v>241</v>
      </c>
      <c r="F144" s="128" t="s">
        <v>242</v>
      </c>
      <c r="I144" s="121"/>
      <c r="J144" s="129">
        <f>BK144</f>
        <v>0</v>
      </c>
      <c r="L144" s="118"/>
      <c r="M144" s="123"/>
      <c r="P144" s="124">
        <f>SUM(P145:P159)</f>
        <v>0</v>
      </c>
      <c r="R144" s="124">
        <f>SUM(R145:R159)</f>
        <v>0</v>
      </c>
      <c r="T144" s="125">
        <f>SUM(T145:T159)</f>
        <v>6.0128000000000001E-2</v>
      </c>
      <c r="AR144" s="119" t="s">
        <v>85</v>
      </c>
      <c r="AT144" s="126" t="s">
        <v>74</v>
      </c>
      <c r="AU144" s="126" t="s">
        <v>80</v>
      </c>
      <c r="AY144" s="119" t="s">
        <v>148</v>
      </c>
      <c r="BK144" s="127">
        <f>SUM(BK145:BK159)</f>
        <v>0</v>
      </c>
    </row>
    <row r="145" spans="2:65" s="1" customFormat="1" ht="16.5" customHeight="1">
      <c r="B145" s="130"/>
      <c r="C145" s="131" t="s">
        <v>228</v>
      </c>
      <c r="D145" s="131" t="s">
        <v>154</v>
      </c>
      <c r="E145" s="132" t="s">
        <v>244</v>
      </c>
      <c r="F145" s="133" t="s">
        <v>245</v>
      </c>
      <c r="G145" s="134" t="s">
        <v>246</v>
      </c>
      <c r="H145" s="135">
        <v>6</v>
      </c>
      <c r="I145" s="136"/>
      <c r="J145" s="137">
        <f>ROUND(I145*H145,2)</f>
        <v>0</v>
      </c>
      <c r="K145" s="133" t="s">
        <v>194</v>
      </c>
      <c r="L145" s="31"/>
      <c r="M145" s="138" t="s">
        <v>1</v>
      </c>
      <c r="N145" s="139" t="s">
        <v>40</v>
      </c>
      <c r="P145" s="140">
        <f>O145*H145</f>
        <v>0</v>
      </c>
      <c r="Q145" s="140">
        <v>0</v>
      </c>
      <c r="R145" s="140">
        <f>Q145*H145</f>
        <v>0</v>
      </c>
      <c r="S145" s="140">
        <v>1.7600000000000001E-3</v>
      </c>
      <c r="T145" s="141">
        <f>S145*H145</f>
        <v>1.056E-2</v>
      </c>
      <c r="AR145" s="142" t="s">
        <v>215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215</v>
      </c>
      <c r="BM145" s="142" t="s">
        <v>603</v>
      </c>
    </row>
    <row r="146" spans="2:65" s="1" customFormat="1" ht="10">
      <c r="B146" s="31"/>
      <c r="D146" s="144" t="s">
        <v>161</v>
      </c>
      <c r="F146" s="145" t="s">
        <v>248</v>
      </c>
      <c r="I146" s="146"/>
      <c r="L146" s="31"/>
      <c r="M146" s="147"/>
      <c r="T146" s="55"/>
      <c r="AT146" s="16" t="s">
        <v>161</v>
      </c>
      <c r="AU146" s="16" t="s">
        <v>85</v>
      </c>
    </row>
    <row r="147" spans="2:65" s="13" customFormat="1" ht="10">
      <c r="B147" s="155"/>
      <c r="D147" s="149" t="s">
        <v>163</v>
      </c>
      <c r="E147" s="156" t="s">
        <v>1</v>
      </c>
      <c r="F147" s="157" t="s">
        <v>220</v>
      </c>
      <c r="H147" s="158">
        <v>6</v>
      </c>
      <c r="I147" s="159"/>
      <c r="L147" s="155"/>
      <c r="M147" s="160"/>
      <c r="T147" s="161"/>
      <c r="AT147" s="156" t="s">
        <v>163</v>
      </c>
      <c r="AU147" s="156" t="s">
        <v>85</v>
      </c>
      <c r="AV147" s="13" t="s">
        <v>85</v>
      </c>
      <c r="AW147" s="13" t="s">
        <v>31</v>
      </c>
      <c r="AX147" s="13" t="s">
        <v>80</v>
      </c>
      <c r="AY147" s="156" t="s">
        <v>148</v>
      </c>
    </row>
    <row r="148" spans="2:65" s="1" customFormat="1" ht="16.5" customHeight="1">
      <c r="B148" s="130"/>
      <c r="C148" s="131" t="s">
        <v>235</v>
      </c>
      <c r="D148" s="131" t="s">
        <v>154</v>
      </c>
      <c r="E148" s="132" t="s">
        <v>750</v>
      </c>
      <c r="F148" s="133" t="s">
        <v>751</v>
      </c>
      <c r="G148" s="134" t="s">
        <v>246</v>
      </c>
      <c r="H148" s="135">
        <v>11.2</v>
      </c>
      <c r="I148" s="136"/>
      <c r="J148" s="137">
        <f>ROUND(I148*H148,2)</f>
        <v>0</v>
      </c>
      <c r="K148" s="133" t="s">
        <v>194</v>
      </c>
      <c r="L148" s="31"/>
      <c r="M148" s="138" t="s">
        <v>1</v>
      </c>
      <c r="N148" s="139" t="s">
        <v>40</v>
      </c>
      <c r="P148" s="140">
        <f>O148*H148</f>
        <v>0</v>
      </c>
      <c r="Q148" s="140">
        <v>0</v>
      </c>
      <c r="R148" s="140">
        <f>Q148*H148</f>
        <v>0</v>
      </c>
      <c r="S148" s="140">
        <v>6.7000000000000002E-4</v>
      </c>
      <c r="T148" s="141">
        <f>S148*H148</f>
        <v>7.5039999999999994E-3</v>
      </c>
      <c r="AR148" s="142" t="s">
        <v>215</v>
      </c>
      <c r="AT148" s="142" t="s">
        <v>154</v>
      </c>
      <c r="AU148" s="142" t="s">
        <v>85</v>
      </c>
      <c r="AY148" s="16" t="s">
        <v>148</v>
      </c>
      <c r="BE148" s="143">
        <f>IF(N148="základní",J148,0)</f>
        <v>0</v>
      </c>
      <c r="BF148" s="143">
        <f>IF(N148="snížená",J148,0)</f>
        <v>0</v>
      </c>
      <c r="BG148" s="143">
        <f>IF(N148="zákl. přenesená",J148,0)</f>
        <v>0</v>
      </c>
      <c r="BH148" s="143">
        <f>IF(N148="sníž. přenesená",J148,0)</f>
        <v>0</v>
      </c>
      <c r="BI148" s="143">
        <f>IF(N148="nulová",J148,0)</f>
        <v>0</v>
      </c>
      <c r="BJ148" s="16" t="s">
        <v>80</v>
      </c>
      <c r="BK148" s="143">
        <f>ROUND(I148*H148,2)</f>
        <v>0</v>
      </c>
      <c r="BL148" s="16" t="s">
        <v>215</v>
      </c>
      <c r="BM148" s="142" t="s">
        <v>752</v>
      </c>
    </row>
    <row r="149" spans="2:65" s="1" customFormat="1" ht="10">
      <c r="B149" s="31"/>
      <c r="D149" s="144" t="s">
        <v>161</v>
      </c>
      <c r="F149" s="145" t="s">
        <v>753</v>
      </c>
      <c r="I149" s="146"/>
      <c r="L149" s="31"/>
      <c r="M149" s="147"/>
      <c r="T149" s="55"/>
      <c r="AT149" s="16" t="s">
        <v>161</v>
      </c>
      <c r="AU149" s="16" t="s">
        <v>85</v>
      </c>
    </row>
    <row r="150" spans="2:65" s="13" customFormat="1" ht="10">
      <c r="B150" s="155"/>
      <c r="D150" s="149" t="s">
        <v>163</v>
      </c>
      <c r="E150" s="156" t="s">
        <v>1</v>
      </c>
      <c r="F150" s="157" t="s">
        <v>832</v>
      </c>
      <c r="H150" s="158">
        <v>11.2</v>
      </c>
      <c r="I150" s="159"/>
      <c r="L150" s="155"/>
      <c r="M150" s="160"/>
      <c r="T150" s="161"/>
      <c r="AT150" s="156" t="s">
        <v>163</v>
      </c>
      <c r="AU150" s="156" t="s">
        <v>85</v>
      </c>
      <c r="AV150" s="13" t="s">
        <v>85</v>
      </c>
      <c r="AW150" s="13" t="s">
        <v>31</v>
      </c>
      <c r="AX150" s="13" t="s">
        <v>80</v>
      </c>
      <c r="AY150" s="156" t="s">
        <v>148</v>
      </c>
    </row>
    <row r="151" spans="2:65" s="1" customFormat="1" ht="24.15" customHeight="1">
      <c r="B151" s="130"/>
      <c r="C151" s="131" t="s">
        <v>243</v>
      </c>
      <c r="D151" s="131" t="s">
        <v>154</v>
      </c>
      <c r="E151" s="132" t="s">
        <v>251</v>
      </c>
      <c r="F151" s="133" t="s">
        <v>252</v>
      </c>
      <c r="G151" s="134" t="s">
        <v>246</v>
      </c>
      <c r="H151" s="135">
        <v>5.2</v>
      </c>
      <c r="I151" s="136"/>
      <c r="J151" s="137">
        <f>ROUND(I151*H151,2)</f>
        <v>0</v>
      </c>
      <c r="K151" s="133" t="s">
        <v>194</v>
      </c>
      <c r="L151" s="31"/>
      <c r="M151" s="138" t="s">
        <v>1</v>
      </c>
      <c r="N151" s="139" t="s">
        <v>40</v>
      </c>
      <c r="P151" s="140">
        <f>O151*H151</f>
        <v>0</v>
      </c>
      <c r="Q151" s="140">
        <v>0</v>
      </c>
      <c r="R151" s="140">
        <f>Q151*H151</f>
        <v>0</v>
      </c>
      <c r="S151" s="140">
        <v>1.91E-3</v>
      </c>
      <c r="T151" s="141">
        <f>S151*H151</f>
        <v>9.9319999999999999E-3</v>
      </c>
      <c r="AR151" s="142" t="s">
        <v>215</v>
      </c>
      <c r="AT151" s="142" t="s">
        <v>154</v>
      </c>
      <c r="AU151" s="142" t="s">
        <v>85</v>
      </c>
      <c r="AY151" s="16" t="s">
        <v>148</v>
      </c>
      <c r="BE151" s="143">
        <f>IF(N151="základní",J151,0)</f>
        <v>0</v>
      </c>
      <c r="BF151" s="143">
        <f>IF(N151="snížená",J151,0)</f>
        <v>0</v>
      </c>
      <c r="BG151" s="143">
        <f>IF(N151="zákl. přenesená",J151,0)</f>
        <v>0</v>
      </c>
      <c r="BH151" s="143">
        <f>IF(N151="sníž. přenesená",J151,0)</f>
        <v>0</v>
      </c>
      <c r="BI151" s="143">
        <f>IF(N151="nulová",J151,0)</f>
        <v>0</v>
      </c>
      <c r="BJ151" s="16" t="s">
        <v>80</v>
      </c>
      <c r="BK151" s="143">
        <f>ROUND(I151*H151,2)</f>
        <v>0</v>
      </c>
      <c r="BL151" s="16" t="s">
        <v>215</v>
      </c>
      <c r="BM151" s="142" t="s">
        <v>608</v>
      </c>
    </row>
    <row r="152" spans="2:65" s="1" customFormat="1" ht="10">
      <c r="B152" s="31"/>
      <c r="D152" s="144" t="s">
        <v>161</v>
      </c>
      <c r="F152" s="145" t="s">
        <v>254</v>
      </c>
      <c r="I152" s="146"/>
      <c r="L152" s="31"/>
      <c r="M152" s="147"/>
      <c r="T152" s="55"/>
      <c r="AT152" s="16" t="s">
        <v>161</v>
      </c>
      <c r="AU152" s="16" t="s">
        <v>85</v>
      </c>
    </row>
    <row r="153" spans="2:65" s="13" customFormat="1" ht="10">
      <c r="B153" s="155"/>
      <c r="D153" s="149" t="s">
        <v>163</v>
      </c>
      <c r="E153" s="156" t="s">
        <v>1</v>
      </c>
      <c r="F153" s="157" t="s">
        <v>833</v>
      </c>
      <c r="H153" s="158">
        <v>5.2</v>
      </c>
      <c r="I153" s="159"/>
      <c r="L153" s="155"/>
      <c r="M153" s="160"/>
      <c r="T153" s="161"/>
      <c r="AT153" s="156" t="s">
        <v>163</v>
      </c>
      <c r="AU153" s="156" t="s">
        <v>85</v>
      </c>
      <c r="AV153" s="13" t="s">
        <v>85</v>
      </c>
      <c r="AW153" s="13" t="s">
        <v>31</v>
      </c>
      <c r="AX153" s="13" t="s">
        <v>80</v>
      </c>
      <c r="AY153" s="156" t="s">
        <v>148</v>
      </c>
    </row>
    <row r="154" spans="2:65" s="1" customFormat="1" ht="16.5" customHeight="1">
      <c r="B154" s="130"/>
      <c r="C154" s="131" t="s">
        <v>250</v>
      </c>
      <c r="D154" s="131" t="s">
        <v>154</v>
      </c>
      <c r="E154" s="132" t="s">
        <v>793</v>
      </c>
      <c r="F154" s="133" t="s">
        <v>794</v>
      </c>
      <c r="G154" s="134" t="s">
        <v>246</v>
      </c>
      <c r="H154" s="135">
        <v>6.6</v>
      </c>
      <c r="I154" s="136"/>
      <c r="J154" s="137">
        <f>ROUND(I154*H154,2)</f>
        <v>0</v>
      </c>
      <c r="K154" s="133" t="s">
        <v>194</v>
      </c>
      <c r="L154" s="31"/>
      <c r="M154" s="138" t="s">
        <v>1</v>
      </c>
      <c r="N154" s="139" t="s">
        <v>40</v>
      </c>
      <c r="P154" s="140">
        <f>O154*H154</f>
        <v>0</v>
      </c>
      <c r="Q154" s="140">
        <v>0</v>
      </c>
      <c r="R154" s="140">
        <f>Q154*H154</f>
        <v>0</v>
      </c>
      <c r="S154" s="140">
        <v>2.5999999999999999E-3</v>
      </c>
      <c r="T154" s="141">
        <f>S154*H154</f>
        <v>1.7159999999999998E-2</v>
      </c>
      <c r="AR154" s="142" t="s">
        <v>215</v>
      </c>
      <c r="AT154" s="142" t="s">
        <v>154</v>
      </c>
      <c r="AU154" s="142" t="s">
        <v>85</v>
      </c>
      <c r="AY154" s="16" t="s">
        <v>148</v>
      </c>
      <c r="BE154" s="143">
        <f>IF(N154="základní",J154,0)</f>
        <v>0</v>
      </c>
      <c r="BF154" s="143">
        <f>IF(N154="snížená",J154,0)</f>
        <v>0</v>
      </c>
      <c r="BG154" s="143">
        <f>IF(N154="zákl. přenesená",J154,0)</f>
        <v>0</v>
      </c>
      <c r="BH154" s="143">
        <f>IF(N154="sníž. přenesená",J154,0)</f>
        <v>0</v>
      </c>
      <c r="BI154" s="143">
        <f>IF(N154="nulová",J154,0)</f>
        <v>0</v>
      </c>
      <c r="BJ154" s="16" t="s">
        <v>80</v>
      </c>
      <c r="BK154" s="143">
        <f>ROUND(I154*H154,2)</f>
        <v>0</v>
      </c>
      <c r="BL154" s="16" t="s">
        <v>215</v>
      </c>
      <c r="BM154" s="142" t="s">
        <v>795</v>
      </c>
    </row>
    <row r="155" spans="2:65" s="1" customFormat="1" ht="10">
      <c r="B155" s="31"/>
      <c r="D155" s="144" t="s">
        <v>161</v>
      </c>
      <c r="F155" s="145" t="s">
        <v>796</v>
      </c>
      <c r="I155" s="146"/>
      <c r="L155" s="31"/>
      <c r="M155" s="147"/>
      <c r="T155" s="55"/>
      <c r="AT155" s="16" t="s">
        <v>161</v>
      </c>
      <c r="AU155" s="16" t="s">
        <v>85</v>
      </c>
    </row>
    <row r="156" spans="2:65" s="13" customFormat="1" ht="10">
      <c r="B156" s="155"/>
      <c r="D156" s="149" t="s">
        <v>163</v>
      </c>
      <c r="E156" s="156" t="s">
        <v>1</v>
      </c>
      <c r="F156" s="157" t="s">
        <v>834</v>
      </c>
      <c r="H156" s="158">
        <v>6.6</v>
      </c>
      <c r="I156" s="159"/>
      <c r="L156" s="155"/>
      <c r="M156" s="160"/>
      <c r="T156" s="161"/>
      <c r="AT156" s="156" t="s">
        <v>163</v>
      </c>
      <c r="AU156" s="156" t="s">
        <v>85</v>
      </c>
      <c r="AV156" s="13" t="s">
        <v>85</v>
      </c>
      <c r="AW156" s="13" t="s">
        <v>31</v>
      </c>
      <c r="AX156" s="13" t="s">
        <v>80</v>
      </c>
      <c r="AY156" s="156" t="s">
        <v>148</v>
      </c>
    </row>
    <row r="157" spans="2:65" s="1" customFormat="1" ht="16.5" customHeight="1">
      <c r="B157" s="130"/>
      <c r="C157" s="131" t="s">
        <v>256</v>
      </c>
      <c r="D157" s="131" t="s">
        <v>154</v>
      </c>
      <c r="E157" s="132" t="s">
        <v>798</v>
      </c>
      <c r="F157" s="133" t="s">
        <v>799</v>
      </c>
      <c r="G157" s="134" t="s">
        <v>246</v>
      </c>
      <c r="H157" s="135">
        <v>3.8</v>
      </c>
      <c r="I157" s="136"/>
      <c r="J157" s="137">
        <f>ROUND(I157*H157,2)</f>
        <v>0</v>
      </c>
      <c r="K157" s="133" t="s">
        <v>194</v>
      </c>
      <c r="L157" s="31"/>
      <c r="M157" s="138" t="s">
        <v>1</v>
      </c>
      <c r="N157" s="139" t="s">
        <v>40</v>
      </c>
      <c r="P157" s="140">
        <f>O157*H157</f>
        <v>0</v>
      </c>
      <c r="Q157" s="140">
        <v>0</v>
      </c>
      <c r="R157" s="140">
        <f>Q157*H157</f>
        <v>0</v>
      </c>
      <c r="S157" s="140">
        <v>3.9399999999999999E-3</v>
      </c>
      <c r="T157" s="141">
        <f>S157*H157</f>
        <v>1.4971999999999999E-2</v>
      </c>
      <c r="AR157" s="142" t="s">
        <v>215</v>
      </c>
      <c r="AT157" s="142" t="s">
        <v>154</v>
      </c>
      <c r="AU157" s="142" t="s">
        <v>85</v>
      </c>
      <c r="AY157" s="16" t="s">
        <v>148</v>
      </c>
      <c r="BE157" s="143">
        <f>IF(N157="základní",J157,0)</f>
        <v>0</v>
      </c>
      <c r="BF157" s="143">
        <f>IF(N157="snížená",J157,0)</f>
        <v>0</v>
      </c>
      <c r="BG157" s="143">
        <f>IF(N157="zákl. přenesená",J157,0)</f>
        <v>0</v>
      </c>
      <c r="BH157" s="143">
        <f>IF(N157="sníž. přenesená",J157,0)</f>
        <v>0</v>
      </c>
      <c r="BI157" s="143">
        <f>IF(N157="nulová",J157,0)</f>
        <v>0</v>
      </c>
      <c r="BJ157" s="16" t="s">
        <v>80</v>
      </c>
      <c r="BK157" s="143">
        <f>ROUND(I157*H157,2)</f>
        <v>0</v>
      </c>
      <c r="BL157" s="16" t="s">
        <v>215</v>
      </c>
      <c r="BM157" s="142" t="s">
        <v>800</v>
      </c>
    </row>
    <row r="158" spans="2:65" s="1" customFormat="1" ht="10">
      <c r="B158" s="31"/>
      <c r="D158" s="144" t="s">
        <v>161</v>
      </c>
      <c r="F158" s="145" t="s">
        <v>801</v>
      </c>
      <c r="I158" s="146"/>
      <c r="L158" s="31"/>
      <c r="M158" s="147"/>
      <c r="T158" s="55"/>
      <c r="AT158" s="16" t="s">
        <v>161</v>
      </c>
      <c r="AU158" s="16" t="s">
        <v>85</v>
      </c>
    </row>
    <row r="159" spans="2:65" s="13" customFormat="1" ht="10">
      <c r="B159" s="155"/>
      <c r="D159" s="149" t="s">
        <v>163</v>
      </c>
      <c r="E159" s="156" t="s">
        <v>1</v>
      </c>
      <c r="F159" s="157" t="s">
        <v>792</v>
      </c>
      <c r="H159" s="158">
        <v>3.8</v>
      </c>
      <c r="I159" s="159"/>
      <c r="L159" s="155"/>
      <c r="M159" s="160"/>
      <c r="T159" s="161"/>
      <c r="AT159" s="156" t="s">
        <v>163</v>
      </c>
      <c r="AU159" s="156" t="s">
        <v>85</v>
      </c>
      <c r="AV159" s="13" t="s">
        <v>85</v>
      </c>
      <c r="AW159" s="13" t="s">
        <v>31</v>
      </c>
      <c r="AX159" s="13" t="s">
        <v>80</v>
      </c>
      <c r="AY159" s="156" t="s">
        <v>148</v>
      </c>
    </row>
    <row r="160" spans="2:65" s="11" customFormat="1" ht="25.9" customHeight="1">
      <c r="B160" s="118"/>
      <c r="D160" s="119" t="s">
        <v>74</v>
      </c>
      <c r="E160" s="120" t="s">
        <v>269</v>
      </c>
      <c r="F160" s="120" t="s">
        <v>270</v>
      </c>
      <c r="I160" s="121"/>
      <c r="J160" s="122">
        <f>BK160</f>
        <v>0</v>
      </c>
      <c r="L160" s="118"/>
      <c r="M160" s="123"/>
      <c r="P160" s="124">
        <f>P161</f>
        <v>0</v>
      </c>
      <c r="R160" s="124">
        <f>R161</f>
        <v>0</v>
      </c>
      <c r="T160" s="125">
        <f>T161</f>
        <v>0</v>
      </c>
      <c r="AR160" s="119" t="s">
        <v>172</v>
      </c>
      <c r="AT160" s="126" t="s">
        <v>74</v>
      </c>
      <c r="AU160" s="126" t="s">
        <v>75</v>
      </c>
      <c r="AY160" s="119" t="s">
        <v>148</v>
      </c>
      <c r="BK160" s="127">
        <f>BK161</f>
        <v>0</v>
      </c>
    </row>
    <row r="161" spans="2:65" s="11" customFormat="1" ht="22.75" customHeight="1">
      <c r="B161" s="118"/>
      <c r="D161" s="119" t="s">
        <v>74</v>
      </c>
      <c r="E161" s="128" t="s">
        <v>271</v>
      </c>
      <c r="F161" s="128" t="s">
        <v>272</v>
      </c>
      <c r="I161" s="121"/>
      <c r="J161" s="129">
        <f>BK161</f>
        <v>0</v>
      </c>
      <c r="L161" s="118"/>
      <c r="M161" s="123"/>
      <c r="P161" s="124">
        <f>SUM(P162:P164)</f>
        <v>0</v>
      </c>
      <c r="R161" s="124">
        <f>SUM(R162:R164)</f>
        <v>0</v>
      </c>
      <c r="T161" s="125">
        <f>SUM(T162:T164)</f>
        <v>0</v>
      </c>
      <c r="AR161" s="119" t="s">
        <v>172</v>
      </c>
      <c r="AT161" s="126" t="s">
        <v>74</v>
      </c>
      <c r="AU161" s="126" t="s">
        <v>80</v>
      </c>
      <c r="AY161" s="119" t="s">
        <v>148</v>
      </c>
      <c r="BK161" s="127">
        <f>SUM(BK162:BK164)</f>
        <v>0</v>
      </c>
    </row>
    <row r="162" spans="2:65" s="1" customFormat="1" ht="24.15" customHeight="1">
      <c r="B162" s="130"/>
      <c r="C162" s="131" t="s">
        <v>8</v>
      </c>
      <c r="D162" s="131" t="s">
        <v>154</v>
      </c>
      <c r="E162" s="132" t="s">
        <v>274</v>
      </c>
      <c r="F162" s="133" t="s">
        <v>275</v>
      </c>
      <c r="G162" s="134" t="s">
        <v>246</v>
      </c>
      <c r="H162" s="135">
        <v>11.9</v>
      </c>
      <c r="I162" s="136"/>
      <c r="J162" s="137">
        <f>ROUND(I162*H162,2)</f>
        <v>0</v>
      </c>
      <c r="K162" s="133" t="s">
        <v>194</v>
      </c>
      <c r="L162" s="31"/>
      <c r="M162" s="138" t="s">
        <v>1</v>
      </c>
      <c r="N162" s="139" t="s">
        <v>40</v>
      </c>
      <c r="P162" s="140">
        <f>O162*H162</f>
        <v>0</v>
      </c>
      <c r="Q162" s="140">
        <v>0</v>
      </c>
      <c r="R162" s="140">
        <f>Q162*H162</f>
        <v>0</v>
      </c>
      <c r="S162" s="140">
        <v>0</v>
      </c>
      <c r="T162" s="141">
        <f>S162*H162</f>
        <v>0</v>
      </c>
      <c r="AR162" s="142" t="s">
        <v>276</v>
      </c>
      <c r="AT162" s="142" t="s">
        <v>154</v>
      </c>
      <c r="AU162" s="142" t="s">
        <v>85</v>
      </c>
      <c r="AY162" s="16" t="s">
        <v>148</v>
      </c>
      <c r="BE162" s="143">
        <f>IF(N162="základní",J162,0)</f>
        <v>0</v>
      </c>
      <c r="BF162" s="143">
        <f>IF(N162="snížená",J162,0)</f>
        <v>0</v>
      </c>
      <c r="BG162" s="143">
        <f>IF(N162="zákl. přenesená",J162,0)</f>
        <v>0</v>
      </c>
      <c r="BH162" s="143">
        <f>IF(N162="sníž. přenesená",J162,0)</f>
        <v>0</v>
      </c>
      <c r="BI162" s="143">
        <f>IF(N162="nulová",J162,0)</f>
        <v>0</v>
      </c>
      <c r="BJ162" s="16" t="s">
        <v>80</v>
      </c>
      <c r="BK162" s="143">
        <f>ROUND(I162*H162,2)</f>
        <v>0</v>
      </c>
      <c r="BL162" s="16" t="s">
        <v>276</v>
      </c>
      <c r="BM162" s="142" t="s">
        <v>618</v>
      </c>
    </row>
    <row r="163" spans="2:65" s="1" customFormat="1" ht="10">
      <c r="B163" s="31"/>
      <c r="D163" s="144" t="s">
        <v>161</v>
      </c>
      <c r="F163" s="145" t="s">
        <v>278</v>
      </c>
      <c r="I163" s="146"/>
      <c r="L163" s="31"/>
      <c r="M163" s="147"/>
      <c r="T163" s="55"/>
      <c r="AT163" s="16" t="s">
        <v>161</v>
      </c>
      <c r="AU163" s="16" t="s">
        <v>85</v>
      </c>
    </row>
    <row r="164" spans="2:65" s="13" customFormat="1" ht="10">
      <c r="B164" s="155"/>
      <c r="D164" s="149" t="s">
        <v>163</v>
      </c>
      <c r="E164" s="156" t="s">
        <v>1</v>
      </c>
      <c r="F164" s="157" t="s">
        <v>835</v>
      </c>
      <c r="H164" s="158">
        <v>11.9</v>
      </c>
      <c r="I164" s="159"/>
      <c r="L164" s="155"/>
      <c r="M164" s="186"/>
      <c r="N164" s="187"/>
      <c r="O164" s="187"/>
      <c r="P164" s="187"/>
      <c r="Q164" s="187"/>
      <c r="R164" s="187"/>
      <c r="S164" s="187"/>
      <c r="T164" s="188"/>
      <c r="AT164" s="156" t="s">
        <v>163</v>
      </c>
      <c r="AU164" s="156" t="s">
        <v>85</v>
      </c>
      <c r="AV164" s="13" t="s">
        <v>85</v>
      </c>
      <c r="AW164" s="13" t="s">
        <v>31</v>
      </c>
      <c r="AX164" s="13" t="s">
        <v>80</v>
      </c>
      <c r="AY164" s="156" t="s">
        <v>148</v>
      </c>
    </row>
    <row r="165" spans="2:65" s="1" customFormat="1" ht="7" customHeight="1">
      <c r="B165" s="43"/>
      <c r="C165" s="44"/>
      <c r="D165" s="44"/>
      <c r="E165" s="44"/>
      <c r="F165" s="44"/>
      <c r="G165" s="44"/>
      <c r="H165" s="44"/>
      <c r="I165" s="44"/>
      <c r="J165" s="44"/>
      <c r="K165" s="44"/>
      <c r="L165" s="31"/>
    </row>
  </sheetData>
  <autoFilter ref="C123:K164" xr:uid="{00000000-0009-0000-0000-00000A000000}"/>
  <mergeCells count="9">
    <mergeCell ref="E87:H87"/>
    <mergeCell ref="E114:H114"/>
    <mergeCell ref="E116:H116"/>
    <mergeCell ref="L2:V2"/>
    <mergeCell ref="E7:H7"/>
    <mergeCell ref="E9:H9"/>
    <mergeCell ref="E18:H18"/>
    <mergeCell ref="E27:H27"/>
    <mergeCell ref="E85:H85"/>
  </mergeCells>
  <hyperlinks>
    <hyperlink ref="F128" r:id="rId1" xr:uid="{00000000-0004-0000-0A00-000000000000}"/>
    <hyperlink ref="F132" r:id="rId2" xr:uid="{00000000-0004-0000-0A00-000001000000}"/>
    <hyperlink ref="F134" r:id="rId3" xr:uid="{00000000-0004-0000-0A00-000002000000}"/>
    <hyperlink ref="F136" r:id="rId4" xr:uid="{00000000-0004-0000-0A00-000003000000}"/>
    <hyperlink ref="F138" r:id="rId5" xr:uid="{00000000-0004-0000-0A00-000004000000}"/>
    <hyperlink ref="F142" r:id="rId6" xr:uid="{00000000-0004-0000-0A00-000005000000}"/>
    <hyperlink ref="F146" r:id="rId7" xr:uid="{00000000-0004-0000-0A00-000006000000}"/>
    <hyperlink ref="F149" r:id="rId8" xr:uid="{00000000-0004-0000-0A00-000007000000}"/>
    <hyperlink ref="F152" r:id="rId9" xr:uid="{00000000-0004-0000-0A00-000008000000}"/>
    <hyperlink ref="F155" r:id="rId10" xr:uid="{00000000-0004-0000-0A00-000009000000}"/>
    <hyperlink ref="F158" r:id="rId11" xr:uid="{00000000-0004-0000-0A00-00000A000000}"/>
    <hyperlink ref="F163" r:id="rId12" xr:uid="{00000000-0004-0000-0A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211"/>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112</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836</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ROUND(J124,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ROUND((SUM(BE124:BE210)),  2)</f>
        <v>0</v>
      </c>
      <c r="I33" s="90">
        <v>0.21</v>
      </c>
      <c r="J33" s="89">
        <f>ROUND(((SUM(BE124:BE210))*I33),  2)</f>
        <v>0</v>
      </c>
      <c r="L33" s="31"/>
    </row>
    <row r="34" spans="2:12" s="1" customFormat="1" ht="14.4" customHeight="1">
      <c r="B34" s="31"/>
      <c r="E34" s="26" t="s">
        <v>41</v>
      </c>
      <c r="F34" s="89">
        <f>ROUND((SUM(BF124:BF210)),  2)</f>
        <v>0</v>
      </c>
      <c r="I34" s="90">
        <v>0.12</v>
      </c>
      <c r="J34" s="89">
        <f>ROUND(((SUM(BF124:BF210))*I34),  2)</f>
        <v>0</v>
      </c>
      <c r="L34" s="31"/>
    </row>
    <row r="35" spans="2:12" s="1" customFormat="1" ht="14.4" hidden="1" customHeight="1">
      <c r="B35" s="31"/>
      <c r="E35" s="26" t="s">
        <v>42</v>
      </c>
      <c r="F35" s="89">
        <f>ROUND((SUM(BG124:BG210)),  2)</f>
        <v>0</v>
      </c>
      <c r="I35" s="90">
        <v>0.21</v>
      </c>
      <c r="J35" s="89">
        <f>0</f>
        <v>0</v>
      </c>
      <c r="L35" s="31"/>
    </row>
    <row r="36" spans="2:12" s="1" customFormat="1" ht="14.4" hidden="1" customHeight="1">
      <c r="B36" s="31"/>
      <c r="E36" s="26" t="s">
        <v>43</v>
      </c>
      <c r="F36" s="89">
        <f>ROUND((SUM(BH124:BH210)),  2)</f>
        <v>0</v>
      </c>
      <c r="I36" s="90">
        <v>0.12</v>
      </c>
      <c r="J36" s="89">
        <f>0</f>
        <v>0</v>
      </c>
      <c r="L36" s="31"/>
    </row>
    <row r="37" spans="2:12" s="1" customFormat="1" ht="14.4" hidden="1" customHeight="1">
      <c r="B37" s="31"/>
      <c r="E37" s="26" t="s">
        <v>44</v>
      </c>
      <c r="F37" s="89">
        <f>ROUND((SUM(BI124:BI210)),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E-N - Střecha E,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J124</f>
        <v>0</v>
      </c>
      <c r="L96" s="31"/>
      <c r="AU96" s="16" t="s">
        <v>128</v>
      </c>
    </row>
    <row r="97" spans="2:12" s="8" customFormat="1" ht="25" customHeight="1">
      <c r="B97" s="102"/>
      <c r="D97" s="103" t="s">
        <v>178</v>
      </c>
      <c r="E97" s="104"/>
      <c r="F97" s="104"/>
      <c r="G97" s="104"/>
      <c r="H97" s="104"/>
      <c r="I97" s="104"/>
      <c r="J97" s="105">
        <f>J125</f>
        <v>0</v>
      </c>
      <c r="L97" s="102"/>
    </row>
    <row r="98" spans="2:12" s="9" customFormat="1" ht="19.899999999999999" customHeight="1">
      <c r="B98" s="106"/>
      <c r="D98" s="107" t="s">
        <v>280</v>
      </c>
      <c r="E98" s="108"/>
      <c r="F98" s="108"/>
      <c r="G98" s="108"/>
      <c r="H98" s="108"/>
      <c r="I98" s="108"/>
      <c r="J98" s="109">
        <f>J126</f>
        <v>0</v>
      </c>
      <c r="L98" s="106"/>
    </row>
    <row r="99" spans="2:12" s="9" customFormat="1" ht="19.899999999999999" customHeight="1">
      <c r="B99" s="106"/>
      <c r="D99" s="107" t="s">
        <v>281</v>
      </c>
      <c r="E99" s="108"/>
      <c r="F99" s="108"/>
      <c r="G99" s="108"/>
      <c r="H99" s="108"/>
      <c r="I99" s="108"/>
      <c r="J99" s="109">
        <f>J152</f>
        <v>0</v>
      </c>
      <c r="L99" s="106"/>
    </row>
    <row r="100" spans="2:12" s="8" customFormat="1" ht="25" customHeight="1">
      <c r="B100" s="102"/>
      <c r="D100" s="103" t="s">
        <v>129</v>
      </c>
      <c r="E100" s="104"/>
      <c r="F100" s="104"/>
      <c r="G100" s="104"/>
      <c r="H100" s="104"/>
      <c r="I100" s="104"/>
      <c r="J100" s="105">
        <f>J155</f>
        <v>0</v>
      </c>
      <c r="L100" s="102"/>
    </row>
    <row r="101" spans="2:12" s="9" customFormat="1" ht="19.899999999999999" customHeight="1">
      <c r="B101" s="106"/>
      <c r="D101" s="107" t="s">
        <v>180</v>
      </c>
      <c r="E101" s="108"/>
      <c r="F101" s="108"/>
      <c r="G101" s="108"/>
      <c r="H101" s="108"/>
      <c r="I101" s="108"/>
      <c r="J101" s="109">
        <f>J156</f>
        <v>0</v>
      </c>
      <c r="L101" s="106"/>
    </row>
    <row r="102" spans="2:12" s="9" customFormat="1" ht="19.899999999999999" customHeight="1">
      <c r="B102" s="106"/>
      <c r="D102" s="107" t="s">
        <v>183</v>
      </c>
      <c r="E102" s="108"/>
      <c r="F102" s="108"/>
      <c r="G102" s="108"/>
      <c r="H102" s="108"/>
      <c r="I102" s="108"/>
      <c r="J102" s="109">
        <f>J178</f>
        <v>0</v>
      </c>
      <c r="L102" s="106"/>
    </row>
    <row r="103" spans="2:12" s="8" customFormat="1" ht="25" customHeight="1">
      <c r="B103" s="102"/>
      <c r="D103" s="103" t="s">
        <v>130</v>
      </c>
      <c r="E103" s="104"/>
      <c r="F103" s="104"/>
      <c r="G103" s="104"/>
      <c r="H103" s="104"/>
      <c r="I103" s="104"/>
      <c r="J103" s="105">
        <f>J203</f>
        <v>0</v>
      </c>
      <c r="L103" s="102"/>
    </row>
    <row r="104" spans="2:12" s="9" customFormat="1" ht="19.899999999999999" customHeight="1">
      <c r="B104" s="106"/>
      <c r="D104" s="107" t="s">
        <v>132</v>
      </c>
      <c r="E104" s="108"/>
      <c r="F104" s="108"/>
      <c r="G104" s="108"/>
      <c r="H104" s="108"/>
      <c r="I104" s="108"/>
      <c r="J104" s="109">
        <f>J204</f>
        <v>0</v>
      </c>
      <c r="L104" s="106"/>
    </row>
    <row r="105" spans="2:12" s="1" customFormat="1" ht="21.75" customHeight="1">
      <c r="B105" s="31"/>
      <c r="L105" s="31"/>
    </row>
    <row r="106" spans="2:12" s="1" customFormat="1" ht="7" customHeight="1">
      <c r="B106" s="43"/>
      <c r="C106" s="44"/>
      <c r="D106" s="44"/>
      <c r="E106" s="44"/>
      <c r="F106" s="44"/>
      <c r="G106" s="44"/>
      <c r="H106" s="44"/>
      <c r="I106" s="44"/>
      <c r="J106" s="44"/>
      <c r="K106" s="44"/>
      <c r="L106" s="31"/>
    </row>
    <row r="110" spans="2:12" s="1" customFormat="1" ht="7" customHeight="1">
      <c r="B110" s="45"/>
      <c r="C110" s="46"/>
      <c r="D110" s="46"/>
      <c r="E110" s="46"/>
      <c r="F110" s="46"/>
      <c r="G110" s="46"/>
      <c r="H110" s="46"/>
      <c r="I110" s="46"/>
      <c r="J110" s="46"/>
      <c r="K110" s="46"/>
      <c r="L110" s="31"/>
    </row>
    <row r="111" spans="2:12" s="1" customFormat="1" ht="25" customHeight="1">
      <c r="B111" s="31"/>
      <c r="C111" s="20" t="s">
        <v>133</v>
      </c>
      <c r="L111" s="31"/>
    </row>
    <row r="112" spans="2:12" s="1" customFormat="1" ht="7" customHeight="1">
      <c r="B112" s="31"/>
      <c r="L112" s="31"/>
    </row>
    <row r="113" spans="2:65" s="1" customFormat="1" ht="12" customHeight="1">
      <c r="B113" s="31"/>
      <c r="C113" s="26" t="s">
        <v>16</v>
      </c>
      <c r="L113" s="31"/>
    </row>
    <row r="114" spans="2:65" s="1" customFormat="1" ht="16.5" customHeight="1">
      <c r="B114" s="31"/>
      <c r="E114" s="234" t="str">
        <f>E7</f>
        <v>Stavební úpravy střech objektu MSH</v>
      </c>
      <c r="F114" s="235"/>
      <c r="G114" s="235"/>
      <c r="H114" s="235"/>
      <c r="L114" s="31"/>
    </row>
    <row r="115" spans="2:65" s="1" customFormat="1" ht="12" customHeight="1">
      <c r="B115" s="31"/>
      <c r="C115" s="26" t="s">
        <v>176</v>
      </c>
      <c r="L115" s="31"/>
    </row>
    <row r="116" spans="2:65" s="1" customFormat="1" ht="16.5" customHeight="1">
      <c r="B116" s="31"/>
      <c r="E116" s="196" t="str">
        <f>E9</f>
        <v>E-N - Střecha E, nové konstrukce</v>
      </c>
      <c r="F116" s="232"/>
      <c r="G116" s="232"/>
      <c r="H116" s="232"/>
      <c r="L116" s="31"/>
    </row>
    <row r="117" spans="2:65" s="1" customFormat="1" ht="7" customHeight="1">
      <c r="B117" s="31"/>
      <c r="L117" s="31"/>
    </row>
    <row r="118" spans="2:65" s="1" customFormat="1" ht="12" customHeight="1">
      <c r="B118" s="31"/>
      <c r="C118" s="26" t="s">
        <v>20</v>
      </c>
      <c r="F118" s="24" t="str">
        <f>F12</f>
        <v>Louny</v>
      </c>
      <c r="I118" s="26" t="s">
        <v>22</v>
      </c>
      <c r="J118" s="51" t="str">
        <f>IF(J12="","",J12)</f>
        <v>31. 1. 2025</v>
      </c>
      <c r="L118" s="31"/>
    </row>
    <row r="119" spans="2:65" s="1" customFormat="1" ht="7" customHeight="1">
      <c r="B119" s="31"/>
      <c r="L119" s="31"/>
    </row>
    <row r="120" spans="2:65" s="1" customFormat="1" ht="15.15" customHeight="1">
      <c r="B120" s="31"/>
      <c r="C120" s="26" t="s">
        <v>24</v>
      </c>
      <c r="F120" s="24" t="str">
        <f>E15</f>
        <v xml:space="preserve"> </v>
      </c>
      <c r="I120" s="26" t="s">
        <v>30</v>
      </c>
      <c r="J120" s="29" t="str">
        <f>E21</f>
        <v xml:space="preserve"> </v>
      </c>
      <c r="L120" s="31"/>
    </row>
    <row r="121" spans="2:65" s="1" customFormat="1" ht="15.15" customHeight="1">
      <c r="B121" s="31"/>
      <c r="C121" s="26" t="s">
        <v>28</v>
      </c>
      <c r="F121" s="24" t="str">
        <f>IF(E18="","",E18)</f>
        <v>Vyplň údaj</v>
      </c>
      <c r="I121" s="26" t="s">
        <v>32</v>
      </c>
      <c r="J121" s="29" t="str">
        <f>E24</f>
        <v xml:space="preserve"> </v>
      </c>
      <c r="L121" s="31"/>
    </row>
    <row r="122" spans="2:65" s="1" customFormat="1" ht="10.25" customHeight="1">
      <c r="B122" s="31"/>
      <c r="L122" s="31"/>
    </row>
    <row r="123" spans="2:65" s="10" customFormat="1" ht="29.25" customHeight="1">
      <c r="B123" s="110"/>
      <c r="C123" s="111" t="s">
        <v>134</v>
      </c>
      <c r="D123" s="112" t="s">
        <v>60</v>
      </c>
      <c r="E123" s="112" t="s">
        <v>56</v>
      </c>
      <c r="F123" s="112" t="s">
        <v>57</v>
      </c>
      <c r="G123" s="112" t="s">
        <v>135</v>
      </c>
      <c r="H123" s="112" t="s">
        <v>136</v>
      </c>
      <c r="I123" s="112" t="s">
        <v>137</v>
      </c>
      <c r="J123" s="112" t="s">
        <v>126</v>
      </c>
      <c r="K123" s="113" t="s">
        <v>138</v>
      </c>
      <c r="L123" s="110"/>
      <c r="M123" s="58" t="s">
        <v>1</v>
      </c>
      <c r="N123" s="59" t="s">
        <v>39</v>
      </c>
      <c r="O123" s="59" t="s">
        <v>139</v>
      </c>
      <c r="P123" s="59" t="s">
        <v>140</v>
      </c>
      <c r="Q123" s="59" t="s">
        <v>141</v>
      </c>
      <c r="R123" s="59" t="s">
        <v>142</v>
      </c>
      <c r="S123" s="59" t="s">
        <v>143</v>
      </c>
      <c r="T123" s="60" t="s">
        <v>144</v>
      </c>
    </row>
    <row r="124" spans="2:65" s="1" customFormat="1" ht="22.75" customHeight="1">
      <c r="B124" s="31"/>
      <c r="C124" s="63" t="s">
        <v>145</v>
      </c>
      <c r="J124" s="114">
        <f>BK124</f>
        <v>0</v>
      </c>
      <c r="L124" s="31"/>
      <c r="M124" s="61"/>
      <c r="N124" s="52"/>
      <c r="O124" s="52"/>
      <c r="P124" s="115">
        <f>P125+P155+P203</f>
        <v>0</v>
      </c>
      <c r="Q124" s="52"/>
      <c r="R124" s="115">
        <f>R125+R155+R203</f>
        <v>0.387291</v>
      </c>
      <c r="S124" s="52"/>
      <c r="T124" s="116">
        <f>T125+T155+T203</f>
        <v>0</v>
      </c>
      <c r="AT124" s="16" t="s">
        <v>74</v>
      </c>
      <c r="AU124" s="16" t="s">
        <v>128</v>
      </c>
      <c r="BK124" s="117">
        <f>BK125+BK155+BK203</f>
        <v>0</v>
      </c>
    </row>
    <row r="125" spans="2:65" s="11" customFormat="1" ht="25.9" customHeight="1">
      <c r="B125" s="118"/>
      <c r="D125" s="119" t="s">
        <v>74</v>
      </c>
      <c r="E125" s="120" t="s">
        <v>187</v>
      </c>
      <c r="F125" s="120" t="s">
        <v>188</v>
      </c>
      <c r="I125" s="121"/>
      <c r="J125" s="122">
        <f>BK125</f>
        <v>0</v>
      </c>
      <c r="L125" s="118"/>
      <c r="M125" s="123"/>
      <c r="P125" s="124">
        <f>P126+P152</f>
        <v>0</v>
      </c>
      <c r="R125" s="124">
        <f>R126+R152</f>
        <v>5.2058600000000003E-2</v>
      </c>
      <c r="T125" s="125">
        <f>T126+T152</f>
        <v>0</v>
      </c>
      <c r="AR125" s="119" t="s">
        <v>80</v>
      </c>
      <c r="AT125" s="126" t="s">
        <v>74</v>
      </c>
      <c r="AU125" s="126" t="s">
        <v>75</v>
      </c>
      <c r="AY125" s="119" t="s">
        <v>148</v>
      </c>
      <c r="BK125" s="127">
        <f>BK126+BK152</f>
        <v>0</v>
      </c>
    </row>
    <row r="126" spans="2:65" s="11" customFormat="1" ht="22.75" customHeight="1">
      <c r="B126" s="118"/>
      <c r="D126" s="119" t="s">
        <v>74</v>
      </c>
      <c r="E126" s="128" t="s">
        <v>220</v>
      </c>
      <c r="F126" s="128" t="s">
        <v>285</v>
      </c>
      <c r="I126" s="121"/>
      <c r="J126" s="129">
        <f>BK126</f>
        <v>0</v>
      </c>
      <c r="L126" s="118"/>
      <c r="M126" s="123"/>
      <c r="P126" s="124">
        <f>SUM(P127:P151)</f>
        <v>0</v>
      </c>
      <c r="R126" s="124">
        <f>SUM(R127:R151)</f>
        <v>5.2058600000000003E-2</v>
      </c>
      <c r="T126" s="125">
        <f>SUM(T127:T151)</f>
        <v>0</v>
      </c>
      <c r="AR126" s="119" t="s">
        <v>80</v>
      </c>
      <c r="AT126" s="126" t="s">
        <v>74</v>
      </c>
      <c r="AU126" s="126" t="s">
        <v>80</v>
      </c>
      <c r="AY126" s="119" t="s">
        <v>148</v>
      </c>
      <c r="BK126" s="127">
        <f>SUM(BK127:BK151)</f>
        <v>0</v>
      </c>
    </row>
    <row r="127" spans="2:65" s="1" customFormat="1" ht="24.15" customHeight="1">
      <c r="B127" s="130"/>
      <c r="C127" s="131" t="s">
        <v>80</v>
      </c>
      <c r="D127" s="131" t="s">
        <v>154</v>
      </c>
      <c r="E127" s="132" t="s">
        <v>286</v>
      </c>
      <c r="F127" s="133" t="s">
        <v>287</v>
      </c>
      <c r="G127" s="134" t="s">
        <v>214</v>
      </c>
      <c r="H127" s="135">
        <v>1.97</v>
      </c>
      <c r="I127" s="136"/>
      <c r="J127" s="137">
        <f>ROUND(I127*H127,2)</f>
        <v>0</v>
      </c>
      <c r="K127" s="133" t="s">
        <v>1</v>
      </c>
      <c r="L127" s="31"/>
      <c r="M127" s="138" t="s">
        <v>1</v>
      </c>
      <c r="N127" s="139" t="s">
        <v>40</v>
      </c>
      <c r="P127" s="140">
        <f>O127*H127</f>
        <v>0</v>
      </c>
      <c r="Q127" s="140">
        <v>6.3E-3</v>
      </c>
      <c r="R127" s="140">
        <f>Q127*H127</f>
        <v>1.2411E-2</v>
      </c>
      <c r="S127" s="140">
        <v>0</v>
      </c>
      <c r="T127" s="141">
        <f>S127*H127</f>
        <v>0</v>
      </c>
      <c r="AR127" s="142" t="s">
        <v>195</v>
      </c>
      <c r="AT127" s="142" t="s">
        <v>154</v>
      </c>
      <c r="AU127" s="142" t="s">
        <v>85</v>
      </c>
      <c r="AY127" s="16" t="s">
        <v>148</v>
      </c>
      <c r="BE127" s="143">
        <f>IF(N127="základní",J127,0)</f>
        <v>0</v>
      </c>
      <c r="BF127" s="143">
        <f>IF(N127="snížená",J127,0)</f>
        <v>0</v>
      </c>
      <c r="BG127" s="143">
        <f>IF(N127="zákl. přenesená",J127,0)</f>
        <v>0</v>
      </c>
      <c r="BH127" s="143">
        <f>IF(N127="sníž. přenesená",J127,0)</f>
        <v>0</v>
      </c>
      <c r="BI127" s="143">
        <f>IF(N127="nulová",J127,0)</f>
        <v>0</v>
      </c>
      <c r="BJ127" s="16" t="s">
        <v>80</v>
      </c>
      <c r="BK127" s="143">
        <f>ROUND(I127*H127,2)</f>
        <v>0</v>
      </c>
      <c r="BL127" s="16" t="s">
        <v>195</v>
      </c>
      <c r="BM127" s="142" t="s">
        <v>288</v>
      </c>
    </row>
    <row r="128" spans="2:65" s="13" customFormat="1" ht="10">
      <c r="B128" s="155"/>
      <c r="D128" s="149" t="s">
        <v>163</v>
      </c>
      <c r="E128" s="156" t="s">
        <v>1</v>
      </c>
      <c r="F128" s="157" t="s">
        <v>837</v>
      </c>
      <c r="H128" s="158">
        <v>1.97</v>
      </c>
      <c r="I128" s="159"/>
      <c r="L128" s="155"/>
      <c r="M128" s="160"/>
      <c r="T128" s="161"/>
      <c r="AT128" s="156" t="s">
        <v>163</v>
      </c>
      <c r="AU128" s="156" t="s">
        <v>85</v>
      </c>
      <c r="AV128" s="13" t="s">
        <v>85</v>
      </c>
      <c r="AW128" s="13" t="s">
        <v>31</v>
      </c>
      <c r="AX128" s="13" t="s">
        <v>80</v>
      </c>
      <c r="AY128" s="156" t="s">
        <v>148</v>
      </c>
    </row>
    <row r="129" spans="2:65" s="1" customFormat="1" ht="16.5" customHeight="1">
      <c r="B129" s="130"/>
      <c r="C129" s="131" t="s">
        <v>85</v>
      </c>
      <c r="D129" s="131" t="s">
        <v>154</v>
      </c>
      <c r="E129" s="132" t="s">
        <v>292</v>
      </c>
      <c r="F129" s="133" t="s">
        <v>293</v>
      </c>
      <c r="G129" s="134" t="s">
        <v>214</v>
      </c>
      <c r="H129" s="135">
        <v>4.3600000000000003</v>
      </c>
      <c r="I129" s="136"/>
      <c r="J129" s="137">
        <f>ROUND(I129*H129,2)</f>
        <v>0</v>
      </c>
      <c r="K129" s="133" t="s">
        <v>194</v>
      </c>
      <c r="L129" s="31"/>
      <c r="M129" s="138" t="s">
        <v>1</v>
      </c>
      <c r="N129" s="139" t="s">
        <v>40</v>
      </c>
      <c r="P129" s="140">
        <f>O129*H129</f>
        <v>0</v>
      </c>
      <c r="Q129" s="140">
        <v>2.5999999999999998E-4</v>
      </c>
      <c r="R129" s="140">
        <f>Q129*H129</f>
        <v>1.1336E-3</v>
      </c>
      <c r="S129" s="140">
        <v>0</v>
      </c>
      <c r="T129" s="141">
        <f>S129*H129</f>
        <v>0</v>
      </c>
      <c r="AR129" s="142" t="s">
        <v>195</v>
      </c>
      <c r="AT129" s="142" t="s">
        <v>154</v>
      </c>
      <c r="AU129" s="142" t="s">
        <v>85</v>
      </c>
      <c r="AY129" s="16" t="s">
        <v>148</v>
      </c>
      <c r="BE129" s="143">
        <f>IF(N129="základní",J129,0)</f>
        <v>0</v>
      </c>
      <c r="BF129" s="143">
        <f>IF(N129="snížená",J129,0)</f>
        <v>0</v>
      </c>
      <c r="BG129" s="143">
        <f>IF(N129="zákl. přenesená",J129,0)</f>
        <v>0</v>
      </c>
      <c r="BH129" s="143">
        <f>IF(N129="sníž. přenesená",J129,0)</f>
        <v>0</v>
      </c>
      <c r="BI129" s="143">
        <f>IF(N129="nulová",J129,0)</f>
        <v>0</v>
      </c>
      <c r="BJ129" s="16" t="s">
        <v>80</v>
      </c>
      <c r="BK129" s="143">
        <f>ROUND(I129*H129,2)</f>
        <v>0</v>
      </c>
      <c r="BL129" s="16" t="s">
        <v>195</v>
      </c>
      <c r="BM129" s="142" t="s">
        <v>294</v>
      </c>
    </row>
    <row r="130" spans="2:65" s="1" customFormat="1" ht="10">
      <c r="B130" s="31"/>
      <c r="D130" s="144" t="s">
        <v>161</v>
      </c>
      <c r="F130" s="145" t="s">
        <v>295</v>
      </c>
      <c r="I130" s="146"/>
      <c r="L130" s="31"/>
      <c r="M130" s="147"/>
      <c r="T130" s="55"/>
      <c r="AT130" s="16" t="s">
        <v>161</v>
      </c>
      <c r="AU130" s="16" t="s">
        <v>85</v>
      </c>
    </row>
    <row r="131" spans="2:65" s="13" customFormat="1" ht="10">
      <c r="B131" s="155"/>
      <c r="D131" s="149" t="s">
        <v>163</v>
      </c>
      <c r="E131" s="156" t="s">
        <v>1</v>
      </c>
      <c r="F131" s="157" t="s">
        <v>497</v>
      </c>
      <c r="H131" s="158">
        <v>2.8</v>
      </c>
      <c r="I131" s="159"/>
      <c r="L131" s="155"/>
      <c r="M131" s="160"/>
      <c r="T131" s="161"/>
      <c r="AT131" s="156" t="s">
        <v>163</v>
      </c>
      <c r="AU131" s="156" t="s">
        <v>85</v>
      </c>
      <c r="AV131" s="13" t="s">
        <v>85</v>
      </c>
      <c r="AW131" s="13" t="s">
        <v>31</v>
      </c>
      <c r="AX131" s="13" t="s">
        <v>75</v>
      </c>
      <c r="AY131" s="156" t="s">
        <v>148</v>
      </c>
    </row>
    <row r="132" spans="2:65" s="13" customFormat="1" ht="10">
      <c r="B132" s="155"/>
      <c r="D132" s="149" t="s">
        <v>163</v>
      </c>
      <c r="E132" s="156" t="s">
        <v>1</v>
      </c>
      <c r="F132" s="157" t="s">
        <v>838</v>
      </c>
      <c r="H132" s="158">
        <v>1.56</v>
      </c>
      <c r="I132" s="159"/>
      <c r="L132" s="155"/>
      <c r="M132" s="160"/>
      <c r="T132" s="161"/>
      <c r="AT132" s="156" t="s">
        <v>163</v>
      </c>
      <c r="AU132" s="156" t="s">
        <v>85</v>
      </c>
      <c r="AV132" s="13" t="s">
        <v>85</v>
      </c>
      <c r="AW132" s="13" t="s">
        <v>31</v>
      </c>
      <c r="AX132" s="13" t="s">
        <v>75</v>
      </c>
      <c r="AY132" s="156" t="s">
        <v>148</v>
      </c>
    </row>
    <row r="133" spans="2:65" s="14" customFormat="1" ht="10">
      <c r="B133" s="167"/>
      <c r="D133" s="149" t="s">
        <v>163</v>
      </c>
      <c r="E133" s="168" t="s">
        <v>1</v>
      </c>
      <c r="F133" s="169" t="s">
        <v>219</v>
      </c>
      <c r="H133" s="170">
        <v>4.3599999999999994</v>
      </c>
      <c r="I133" s="171"/>
      <c r="L133" s="167"/>
      <c r="M133" s="172"/>
      <c r="T133" s="173"/>
      <c r="AT133" s="168" t="s">
        <v>163</v>
      </c>
      <c r="AU133" s="168" t="s">
        <v>85</v>
      </c>
      <c r="AV133" s="14" t="s">
        <v>195</v>
      </c>
      <c r="AW133" s="14" t="s">
        <v>31</v>
      </c>
      <c r="AX133" s="14" t="s">
        <v>80</v>
      </c>
      <c r="AY133" s="168" t="s">
        <v>148</v>
      </c>
    </row>
    <row r="134" spans="2:65" s="1" customFormat="1" ht="21.75" customHeight="1">
      <c r="B134" s="130"/>
      <c r="C134" s="131" t="s">
        <v>172</v>
      </c>
      <c r="D134" s="131" t="s">
        <v>154</v>
      </c>
      <c r="E134" s="132" t="s">
        <v>296</v>
      </c>
      <c r="F134" s="133" t="s">
        <v>297</v>
      </c>
      <c r="G134" s="134" t="s">
        <v>214</v>
      </c>
      <c r="H134" s="135">
        <v>4.3600000000000003</v>
      </c>
      <c r="I134" s="136"/>
      <c r="J134" s="137">
        <f>ROUND(I134*H134,2)</f>
        <v>0</v>
      </c>
      <c r="K134" s="133" t="s">
        <v>194</v>
      </c>
      <c r="L134" s="31"/>
      <c r="M134" s="138" t="s">
        <v>1</v>
      </c>
      <c r="N134" s="139" t="s">
        <v>40</v>
      </c>
      <c r="P134" s="140">
        <f>O134*H134</f>
        <v>0</v>
      </c>
      <c r="Q134" s="140">
        <v>4.3800000000000002E-3</v>
      </c>
      <c r="R134" s="140">
        <f>Q134*H134</f>
        <v>1.9096800000000004E-2</v>
      </c>
      <c r="S134" s="140">
        <v>0</v>
      </c>
      <c r="T134" s="141">
        <f>S134*H134</f>
        <v>0</v>
      </c>
      <c r="AR134" s="142" t="s">
        <v>195</v>
      </c>
      <c r="AT134" s="142" t="s">
        <v>154</v>
      </c>
      <c r="AU134" s="142" t="s">
        <v>85</v>
      </c>
      <c r="AY134" s="16" t="s">
        <v>148</v>
      </c>
      <c r="BE134" s="143">
        <f>IF(N134="základní",J134,0)</f>
        <v>0</v>
      </c>
      <c r="BF134" s="143">
        <f>IF(N134="snížená",J134,0)</f>
        <v>0</v>
      </c>
      <c r="BG134" s="143">
        <f>IF(N134="zákl. přenesená",J134,0)</f>
        <v>0</v>
      </c>
      <c r="BH134" s="143">
        <f>IF(N134="sníž. přenesená",J134,0)</f>
        <v>0</v>
      </c>
      <c r="BI134" s="143">
        <f>IF(N134="nulová",J134,0)</f>
        <v>0</v>
      </c>
      <c r="BJ134" s="16" t="s">
        <v>80</v>
      </c>
      <c r="BK134" s="143">
        <f>ROUND(I134*H134,2)</f>
        <v>0</v>
      </c>
      <c r="BL134" s="16" t="s">
        <v>195</v>
      </c>
      <c r="BM134" s="142" t="s">
        <v>298</v>
      </c>
    </row>
    <row r="135" spans="2:65" s="1" customFormat="1" ht="10">
      <c r="B135" s="31"/>
      <c r="D135" s="144" t="s">
        <v>161</v>
      </c>
      <c r="F135" s="145" t="s">
        <v>299</v>
      </c>
      <c r="I135" s="146"/>
      <c r="L135" s="31"/>
      <c r="M135" s="147"/>
      <c r="T135" s="55"/>
      <c r="AT135" s="16" t="s">
        <v>161</v>
      </c>
      <c r="AU135" s="16" t="s">
        <v>85</v>
      </c>
    </row>
    <row r="136" spans="2:65" s="13" customFormat="1" ht="10">
      <c r="B136" s="155"/>
      <c r="D136" s="149" t="s">
        <v>163</v>
      </c>
      <c r="E136" s="156" t="s">
        <v>1</v>
      </c>
      <c r="F136" s="157" t="s">
        <v>497</v>
      </c>
      <c r="H136" s="158">
        <v>2.8</v>
      </c>
      <c r="I136" s="159"/>
      <c r="L136" s="155"/>
      <c r="M136" s="160"/>
      <c r="T136" s="161"/>
      <c r="AT136" s="156" t="s">
        <v>163</v>
      </c>
      <c r="AU136" s="156" t="s">
        <v>85</v>
      </c>
      <c r="AV136" s="13" t="s">
        <v>85</v>
      </c>
      <c r="AW136" s="13" t="s">
        <v>31</v>
      </c>
      <c r="AX136" s="13" t="s">
        <v>75</v>
      </c>
      <c r="AY136" s="156" t="s">
        <v>148</v>
      </c>
    </row>
    <row r="137" spans="2:65" s="13" customFormat="1" ht="10">
      <c r="B137" s="155"/>
      <c r="D137" s="149" t="s">
        <v>163</v>
      </c>
      <c r="E137" s="156" t="s">
        <v>1</v>
      </c>
      <c r="F137" s="157" t="s">
        <v>838</v>
      </c>
      <c r="H137" s="158">
        <v>1.56</v>
      </c>
      <c r="I137" s="159"/>
      <c r="L137" s="155"/>
      <c r="M137" s="160"/>
      <c r="T137" s="161"/>
      <c r="AT137" s="156" t="s">
        <v>163</v>
      </c>
      <c r="AU137" s="156" t="s">
        <v>85</v>
      </c>
      <c r="AV137" s="13" t="s">
        <v>85</v>
      </c>
      <c r="AW137" s="13" t="s">
        <v>31</v>
      </c>
      <c r="AX137" s="13" t="s">
        <v>75</v>
      </c>
      <c r="AY137" s="156" t="s">
        <v>148</v>
      </c>
    </row>
    <row r="138" spans="2:65" s="14" customFormat="1" ht="10">
      <c r="B138" s="167"/>
      <c r="D138" s="149" t="s">
        <v>163</v>
      </c>
      <c r="E138" s="168" t="s">
        <v>1</v>
      </c>
      <c r="F138" s="169" t="s">
        <v>219</v>
      </c>
      <c r="H138" s="170">
        <v>4.3599999999999994</v>
      </c>
      <c r="I138" s="171"/>
      <c r="L138" s="167"/>
      <c r="M138" s="172"/>
      <c r="T138" s="173"/>
      <c r="AT138" s="168" t="s">
        <v>163</v>
      </c>
      <c r="AU138" s="168" t="s">
        <v>85</v>
      </c>
      <c r="AV138" s="14" t="s">
        <v>195</v>
      </c>
      <c r="AW138" s="14" t="s">
        <v>31</v>
      </c>
      <c r="AX138" s="14" t="s">
        <v>80</v>
      </c>
      <c r="AY138" s="168" t="s">
        <v>148</v>
      </c>
    </row>
    <row r="139" spans="2:65" s="1" customFormat="1" ht="24.15" customHeight="1">
      <c r="B139" s="130"/>
      <c r="C139" s="131" t="s">
        <v>195</v>
      </c>
      <c r="D139" s="131" t="s">
        <v>154</v>
      </c>
      <c r="E139" s="132" t="s">
        <v>300</v>
      </c>
      <c r="F139" s="133" t="s">
        <v>301</v>
      </c>
      <c r="G139" s="134" t="s">
        <v>214</v>
      </c>
      <c r="H139" s="135">
        <v>4.3600000000000003</v>
      </c>
      <c r="I139" s="136"/>
      <c r="J139" s="137">
        <f>ROUND(I139*H139,2)</f>
        <v>0</v>
      </c>
      <c r="K139" s="133" t="s">
        <v>194</v>
      </c>
      <c r="L139" s="31"/>
      <c r="M139" s="138" t="s">
        <v>1</v>
      </c>
      <c r="N139" s="139" t="s">
        <v>40</v>
      </c>
      <c r="P139" s="140">
        <f>O139*H139</f>
        <v>0</v>
      </c>
      <c r="Q139" s="140">
        <v>2.2000000000000001E-4</v>
      </c>
      <c r="R139" s="140">
        <f>Q139*H139</f>
        <v>9.5920000000000011E-4</v>
      </c>
      <c r="S139" s="140">
        <v>0</v>
      </c>
      <c r="T139" s="141">
        <f>S139*H139</f>
        <v>0</v>
      </c>
      <c r="AR139" s="142" t="s">
        <v>195</v>
      </c>
      <c r="AT139" s="142" t="s">
        <v>154</v>
      </c>
      <c r="AU139" s="142" t="s">
        <v>85</v>
      </c>
      <c r="AY139" s="16" t="s">
        <v>148</v>
      </c>
      <c r="BE139" s="143">
        <f>IF(N139="základní",J139,0)</f>
        <v>0</v>
      </c>
      <c r="BF139" s="143">
        <f>IF(N139="snížená",J139,0)</f>
        <v>0</v>
      </c>
      <c r="BG139" s="143">
        <f>IF(N139="zákl. přenesená",J139,0)</f>
        <v>0</v>
      </c>
      <c r="BH139" s="143">
        <f>IF(N139="sníž. přenesená",J139,0)</f>
        <v>0</v>
      </c>
      <c r="BI139" s="143">
        <f>IF(N139="nulová",J139,0)</f>
        <v>0</v>
      </c>
      <c r="BJ139" s="16" t="s">
        <v>80</v>
      </c>
      <c r="BK139" s="143">
        <f>ROUND(I139*H139,2)</f>
        <v>0</v>
      </c>
      <c r="BL139" s="16" t="s">
        <v>195</v>
      </c>
      <c r="BM139" s="142" t="s">
        <v>302</v>
      </c>
    </row>
    <row r="140" spans="2:65" s="1" customFormat="1" ht="10">
      <c r="B140" s="31"/>
      <c r="D140" s="144" t="s">
        <v>161</v>
      </c>
      <c r="F140" s="145" t="s">
        <v>303</v>
      </c>
      <c r="I140" s="146"/>
      <c r="L140" s="31"/>
      <c r="M140" s="147"/>
      <c r="T140" s="55"/>
      <c r="AT140" s="16" t="s">
        <v>161</v>
      </c>
      <c r="AU140" s="16" t="s">
        <v>85</v>
      </c>
    </row>
    <row r="141" spans="2:65" s="13" customFormat="1" ht="10">
      <c r="B141" s="155"/>
      <c r="D141" s="149" t="s">
        <v>163</v>
      </c>
      <c r="E141" s="156" t="s">
        <v>1</v>
      </c>
      <c r="F141" s="157" t="s">
        <v>497</v>
      </c>
      <c r="H141" s="158">
        <v>2.8</v>
      </c>
      <c r="I141" s="159"/>
      <c r="L141" s="155"/>
      <c r="M141" s="160"/>
      <c r="T141" s="161"/>
      <c r="AT141" s="156" t="s">
        <v>163</v>
      </c>
      <c r="AU141" s="156" t="s">
        <v>85</v>
      </c>
      <c r="AV141" s="13" t="s">
        <v>85</v>
      </c>
      <c r="AW141" s="13" t="s">
        <v>31</v>
      </c>
      <c r="AX141" s="13" t="s">
        <v>75</v>
      </c>
      <c r="AY141" s="156" t="s">
        <v>148</v>
      </c>
    </row>
    <row r="142" spans="2:65" s="13" customFormat="1" ht="10">
      <c r="B142" s="155"/>
      <c r="D142" s="149" t="s">
        <v>163</v>
      </c>
      <c r="E142" s="156" t="s">
        <v>1</v>
      </c>
      <c r="F142" s="157" t="s">
        <v>838</v>
      </c>
      <c r="H142" s="158">
        <v>1.56</v>
      </c>
      <c r="I142" s="159"/>
      <c r="L142" s="155"/>
      <c r="M142" s="160"/>
      <c r="T142" s="161"/>
      <c r="AT142" s="156" t="s">
        <v>163</v>
      </c>
      <c r="AU142" s="156" t="s">
        <v>85</v>
      </c>
      <c r="AV142" s="13" t="s">
        <v>85</v>
      </c>
      <c r="AW142" s="13" t="s">
        <v>31</v>
      </c>
      <c r="AX142" s="13" t="s">
        <v>75</v>
      </c>
      <c r="AY142" s="156" t="s">
        <v>148</v>
      </c>
    </row>
    <row r="143" spans="2:65" s="14" customFormat="1" ht="10">
      <c r="B143" s="167"/>
      <c r="D143" s="149" t="s">
        <v>163</v>
      </c>
      <c r="E143" s="168" t="s">
        <v>1</v>
      </c>
      <c r="F143" s="169" t="s">
        <v>219</v>
      </c>
      <c r="H143" s="170">
        <v>4.3599999999999994</v>
      </c>
      <c r="I143" s="171"/>
      <c r="L143" s="167"/>
      <c r="M143" s="172"/>
      <c r="T143" s="173"/>
      <c r="AT143" s="168" t="s">
        <v>163</v>
      </c>
      <c r="AU143" s="168" t="s">
        <v>85</v>
      </c>
      <c r="AV143" s="14" t="s">
        <v>195</v>
      </c>
      <c r="AW143" s="14" t="s">
        <v>31</v>
      </c>
      <c r="AX143" s="14" t="s">
        <v>80</v>
      </c>
      <c r="AY143" s="168" t="s">
        <v>148</v>
      </c>
    </row>
    <row r="144" spans="2:65" s="1" customFormat="1" ht="24.15" customHeight="1">
      <c r="B144" s="130"/>
      <c r="C144" s="131" t="s">
        <v>151</v>
      </c>
      <c r="D144" s="131" t="s">
        <v>154</v>
      </c>
      <c r="E144" s="132" t="s">
        <v>636</v>
      </c>
      <c r="F144" s="133" t="s">
        <v>637</v>
      </c>
      <c r="G144" s="134" t="s">
        <v>214</v>
      </c>
      <c r="H144" s="135">
        <v>0.28000000000000003</v>
      </c>
      <c r="I144" s="136"/>
      <c r="J144" s="137">
        <f>ROUND(I144*H144,2)</f>
        <v>0</v>
      </c>
      <c r="K144" s="133" t="s">
        <v>194</v>
      </c>
      <c r="L144" s="31"/>
      <c r="M144" s="138" t="s">
        <v>1</v>
      </c>
      <c r="N144" s="139" t="s">
        <v>40</v>
      </c>
      <c r="P144" s="140">
        <f>O144*H144</f>
        <v>0</v>
      </c>
      <c r="Q144" s="140">
        <v>2.3099999999999999E-2</v>
      </c>
      <c r="R144" s="140">
        <f>Q144*H144</f>
        <v>6.4680000000000007E-3</v>
      </c>
      <c r="S144" s="140">
        <v>0</v>
      </c>
      <c r="T144" s="141">
        <f>S144*H144</f>
        <v>0</v>
      </c>
      <c r="AR144" s="142" t="s">
        <v>195</v>
      </c>
      <c r="AT144" s="142" t="s">
        <v>154</v>
      </c>
      <c r="AU144" s="142" t="s">
        <v>85</v>
      </c>
      <c r="AY144" s="16" t="s">
        <v>148</v>
      </c>
      <c r="BE144" s="143">
        <f>IF(N144="základní",J144,0)</f>
        <v>0</v>
      </c>
      <c r="BF144" s="143">
        <f>IF(N144="snížená",J144,0)</f>
        <v>0</v>
      </c>
      <c r="BG144" s="143">
        <f>IF(N144="zákl. přenesená",J144,0)</f>
        <v>0</v>
      </c>
      <c r="BH144" s="143">
        <f>IF(N144="sníž. přenesená",J144,0)</f>
        <v>0</v>
      </c>
      <c r="BI144" s="143">
        <f>IF(N144="nulová",J144,0)</f>
        <v>0</v>
      </c>
      <c r="BJ144" s="16" t="s">
        <v>80</v>
      </c>
      <c r="BK144" s="143">
        <f>ROUND(I144*H144,2)</f>
        <v>0</v>
      </c>
      <c r="BL144" s="16" t="s">
        <v>195</v>
      </c>
      <c r="BM144" s="142" t="s">
        <v>638</v>
      </c>
    </row>
    <row r="145" spans="2:65" s="1" customFormat="1" ht="10">
      <c r="B145" s="31"/>
      <c r="D145" s="144" t="s">
        <v>161</v>
      </c>
      <c r="F145" s="145" t="s">
        <v>639</v>
      </c>
      <c r="I145" s="146"/>
      <c r="L145" s="31"/>
      <c r="M145" s="147"/>
      <c r="T145" s="55"/>
      <c r="AT145" s="16" t="s">
        <v>161</v>
      </c>
      <c r="AU145" s="16" t="s">
        <v>85</v>
      </c>
    </row>
    <row r="146" spans="2:65" s="13" customFormat="1" ht="10">
      <c r="B146" s="155"/>
      <c r="D146" s="149" t="s">
        <v>163</v>
      </c>
      <c r="E146" s="156" t="s">
        <v>1</v>
      </c>
      <c r="F146" s="157" t="s">
        <v>830</v>
      </c>
      <c r="H146" s="158">
        <v>0.28000000000000003</v>
      </c>
      <c r="I146" s="159"/>
      <c r="L146" s="155"/>
      <c r="M146" s="160"/>
      <c r="T146" s="161"/>
      <c r="AT146" s="156" t="s">
        <v>163</v>
      </c>
      <c r="AU146" s="156" t="s">
        <v>85</v>
      </c>
      <c r="AV146" s="13" t="s">
        <v>85</v>
      </c>
      <c r="AW146" s="13" t="s">
        <v>31</v>
      </c>
      <c r="AX146" s="13" t="s">
        <v>80</v>
      </c>
      <c r="AY146" s="156" t="s">
        <v>148</v>
      </c>
    </row>
    <row r="147" spans="2:65" s="1" customFormat="1" ht="24.15" customHeight="1">
      <c r="B147" s="130"/>
      <c r="C147" s="131" t="s">
        <v>220</v>
      </c>
      <c r="D147" s="131" t="s">
        <v>154</v>
      </c>
      <c r="E147" s="132" t="s">
        <v>304</v>
      </c>
      <c r="F147" s="133" t="s">
        <v>305</v>
      </c>
      <c r="G147" s="134" t="s">
        <v>214</v>
      </c>
      <c r="H147" s="135">
        <v>4.3600000000000003</v>
      </c>
      <c r="I147" s="136"/>
      <c r="J147" s="137">
        <f>ROUND(I147*H147,2)</f>
        <v>0</v>
      </c>
      <c r="K147" s="133" t="s">
        <v>194</v>
      </c>
      <c r="L147" s="31"/>
      <c r="M147" s="138" t="s">
        <v>1</v>
      </c>
      <c r="N147" s="139" t="s">
        <v>40</v>
      </c>
      <c r="P147" s="140">
        <f>O147*H147</f>
        <v>0</v>
      </c>
      <c r="Q147" s="140">
        <v>2.7499999999999998E-3</v>
      </c>
      <c r="R147" s="140">
        <f>Q147*H147</f>
        <v>1.1990000000000001E-2</v>
      </c>
      <c r="S147" s="140">
        <v>0</v>
      </c>
      <c r="T147" s="141">
        <f>S147*H147</f>
        <v>0</v>
      </c>
      <c r="AR147" s="142" t="s">
        <v>195</v>
      </c>
      <c r="AT147" s="142" t="s">
        <v>154</v>
      </c>
      <c r="AU147" s="142" t="s">
        <v>85</v>
      </c>
      <c r="AY147" s="16" t="s">
        <v>148</v>
      </c>
      <c r="BE147" s="143">
        <f>IF(N147="základní",J147,0)</f>
        <v>0</v>
      </c>
      <c r="BF147" s="143">
        <f>IF(N147="snížená",J147,0)</f>
        <v>0</v>
      </c>
      <c r="BG147" s="143">
        <f>IF(N147="zákl. přenesená",J147,0)</f>
        <v>0</v>
      </c>
      <c r="BH147" s="143">
        <f>IF(N147="sníž. přenesená",J147,0)</f>
        <v>0</v>
      </c>
      <c r="BI147" s="143">
        <f>IF(N147="nulová",J147,0)</f>
        <v>0</v>
      </c>
      <c r="BJ147" s="16" t="s">
        <v>80</v>
      </c>
      <c r="BK147" s="143">
        <f>ROUND(I147*H147,2)</f>
        <v>0</v>
      </c>
      <c r="BL147" s="16" t="s">
        <v>195</v>
      </c>
      <c r="BM147" s="142" t="s">
        <v>306</v>
      </c>
    </row>
    <row r="148" spans="2:65" s="1" customFormat="1" ht="10">
      <c r="B148" s="31"/>
      <c r="D148" s="144" t="s">
        <v>161</v>
      </c>
      <c r="F148" s="145" t="s">
        <v>307</v>
      </c>
      <c r="I148" s="146"/>
      <c r="L148" s="31"/>
      <c r="M148" s="147"/>
      <c r="T148" s="55"/>
      <c r="AT148" s="16" t="s">
        <v>161</v>
      </c>
      <c r="AU148" s="16" t="s">
        <v>85</v>
      </c>
    </row>
    <row r="149" spans="2:65" s="13" customFormat="1" ht="10">
      <c r="B149" s="155"/>
      <c r="D149" s="149" t="s">
        <v>163</v>
      </c>
      <c r="E149" s="156" t="s">
        <v>1</v>
      </c>
      <c r="F149" s="157" t="s">
        <v>497</v>
      </c>
      <c r="H149" s="158">
        <v>2.8</v>
      </c>
      <c r="I149" s="159"/>
      <c r="L149" s="155"/>
      <c r="M149" s="160"/>
      <c r="T149" s="161"/>
      <c r="AT149" s="156" t="s">
        <v>163</v>
      </c>
      <c r="AU149" s="156" t="s">
        <v>85</v>
      </c>
      <c r="AV149" s="13" t="s">
        <v>85</v>
      </c>
      <c r="AW149" s="13" t="s">
        <v>31</v>
      </c>
      <c r="AX149" s="13" t="s">
        <v>75</v>
      </c>
      <c r="AY149" s="156" t="s">
        <v>148</v>
      </c>
    </row>
    <row r="150" spans="2:65" s="13" customFormat="1" ht="10">
      <c r="B150" s="155"/>
      <c r="D150" s="149" t="s">
        <v>163</v>
      </c>
      <c r="E150" s="156" t="s">
        <v>1</v>
      </c>
      <c r="F150" s="157" t="s">
        <v>838</v>
      </c>
      <c r="H150" s="158">
        <v>1.56</v>
      </c>
      <c r="I150" s="159"/>
      <c r="L150" s="155"/>
      <c r="M150" s="160"/>
      <c r="T150" s="161"/>
      <c r="AT150" s="156" t="s">
        <v>163</v>
      </c>
      <c r="AU150" s="156" t="s">
        <v>85</v>
      </c>
      <c r="AV150" s="13" t="s">
        <v>85</v>
      </c>
      <c r="AW150" s="13" t="s">
        <v>31</v>
      </c>
      <c r="AX150" s="13" t="s">
        <v>75</v>
      </c>
      <c r="AY150" s="156" t="s">
        <v>148</v>
      </c>
    </row>
    <row r="151" spans="2:65" s="14" customFormat="1" ht="10">
      <c r="B151" s="167"/>
      <c r="D151" s="149" t="s">
        <v>163</v>
      </c>
      <c r="E151" s="168" t="s">
        <v>1</v>
      </c>
      <c r="F151" s="169" t="s">
        <v>219</v>
      </c>
      <c r="H151" s="170">
        <v>4.3599999999999994</v>
      </c>
      <c r="I151" s="171"/>
      <c r="L151" s="167"/>
      <c r="M151" s="172"/>
      <c r="T151" s="173"/>
      <c r="AT151" s="168" t="s">
        <v>163</v>
      </c>
      <c r="AU151" s="168" t="s">
        <v>85</v>
      </c>
      <c r="AV151" s="14" t="s">
        <v>195</v>
      </c>
      <c r="AW151" s="14" t="s">
        <v>31</v>
      </c>
      <c r="AX151" s="14" t="s">
        <v>80</v>
      </c>
      <c r="AY151" s="168" t="s">
        <v>148</v>
      </c>
    </row>
    <row r="152" spans="2:65" s="11" customFormat="1" ht="22.75" customHeight="1">
      <c r="B152" s="118"/>
      <c r="D152" s="119" t="s">
        <v>74</v>
      </c>
      <c r="E152" s="128" t="s">
        <v>308</v>
      </c>
      <c r="F152" s="128" t="s">
        <v>309</v>
      </c>
      <c r="I152" s="121"/>
      <c r="J152" s="129">
        <f>BK152</f>
        <v>0</v>
      </c>
      <c r="L152" s="118"/>
      <c r="M152" s="123"/>
      <c r="P152" s="124">
        <f>SUM(P153:P154)</f>
        <v>0</v>
      </c>
      <c r="R152" s="124">
        <f>SUM(R153:R154)</f>
        <v>0</v>
      </c>
      <c r="T152" s="125">
        <f>SUM(T153:T154)</f>
        <v>0</v>
      </c>
      <c r="AR152" s="119" t="s">
        <v>80</v>
      </c>
      <c r="AT152" s="126" t="s">
        <v>74</v>
      </c>
      <c r="AU152" s="126" t="s">
        <v>80</v>
      </c>
      <c r="AY152" s="119" t="s">
        <v>148</v>
      </c>
      <c r="BK152" s="127">
        <f>SUM(BK153:BK154)</f>
        <v>0</v>
      </c>
    </row>
    <row r="153" spans="2:65" s="1" customFormat="1" ht="21.75" customHeight="1">
      <c r="B153" s="130"/>
      <c r="C153" s="131" t="s">
        <v>228</v>
      </c>
      <c r="D153" s="131" t="s">
        <v>154</v>
      </c>
      <c r="E153" s="132" t="s">
        <v>310</v>
      </c>
      <c r="F153" s="133" t="s">
        <v>311</v>
      </c>
      <c r="G153" s="134" t="s">
        <v>193</v>
      </c>
      <c r="H153" s="135">
        <v>5.1999999999999998E-2</v>
      </c>
      <c r="I153" s="136"/>
      <c r="J153" s="137">
        <f>ROUND(I153*H153,2)</f>
        <v>0</v>
      </c>
      <c r="K153" s="133" t="s">
        <v>194</v>
      </c>
      <c r="L153" s="31"/>
      <c r="M153" s="138" t="s">
        <v>1</v>
      </c>
      <c r="N153" s="139" t="s">
        <v>40</v>
      </c>
      <c r="P153" s="140">
        <f>O153*H153</f>
        <v>0</v>
      </c>
      <c r="Q153" s="140">
        <v>0</v>
      </c>
      <c r="R153" s="140">
        <f>Q153*H153</f>
        <v>0</v>
      </c>
      <c r="S153" s="140">
        <v>0</v>
      </c>
      <c r="T153" s="141">
        <f>S153*H153</f>
        <v>0</v>
      </c>
      <c r="AR153" s="142" t="s">
        <v>195</v>
      </c>
      <c r="AT153" s="142" t="s">
        <v>154</v>
      </c>
      <c r="AU153" s="142" t="s">
        <v>85</v>
      </c>
      <c r="AY153" s="16" t="s">
        <v>148</v>
      </c>
      <c r="BE153" s="143">
        <f>IF(N153="základní",J153,0)</f>
        <v>0</v>
      </c>
      <c r="BF153" s="143">
        <f>IF(N153="snížená",J153,0)</f>
        <v>0</v>
      </c>
      <c r="BG153" s="143">
        <f>IF(N153="zákl. přenesená",J153,0)</f>
        <v>0</v>
      </c>
      <c r="BH153" s="143">
        <f>IF(N153="sníž. přenesená",J153,0)</f>
        <v>0</v>
      </c>
      <c r="BI153" s="143">
        <f>IF(N153="nulová",J153,0)</f>
        <v>0</v>
      </c>
      <c r="BJ153" s="16" t="s">
        <v>80</v>
      </c>
      <c r="BK153" s="143">
        <f>ROUND(I153*H153,2)</f>
        <v>0</v>
      </c>
      <c r="BL153" s="16" t="s">
        <v>195</v>
      </c>
      <c r="BM153" s="142" t="s">
        <v>312</v>
      </c>
    </row>
    <row r="154" spans="2:65" s="1" customFormat="1" ht="10">
      <c r="B154" s="31"/>
      <c r="D154" s="144" t="s">
        <v>161</v>
      </c>
      <c r="F154" s="145" t="s">
        <v>313</v>
      </c>
      <c r="I154" s="146"/>
      <c r="L154" s="31"/>
      <c r="M154" s="147"/>
      <c r="T154" s="55"/>
      <c r="AT154" s="16" t="s">
        <v>161</v>
      </c>
      <c r="AU154" s="16" t="s">
        <v>85</v>
      </c>
    </row>
    <row r="155" spans="2:65" s="11" customFormat="1" ht="25.9" customHeight="1">
      <c r="B155" s="118"/>
      <c r="D155" s="119" t="s">
        <v>74</v>
      </c>
      <c r="E155" s="120" t="s">
        <v>146</v>
      </c>
      <c r="F155" s="120" t="s">
        <v>147</v>
      </c>
      <c r="I155" s="121"/>
      <c r="J155" s="122">
        <f>BK155</f>
        <v>0</v>
      </c>
      <c r="L155" s="118"/>
      <c r="M155" s="123"/>
      <c r="P155" s="124">
        <f>P156+P178</f>
        <v>0</v>
      </c>
      <c r="R155" s="124">
        <f>R156+R178</f>
        <v>0.33523239999999999</v>
      </c>
      <c r="T155" s="125">
        <f>T156+T178</f>
        <v>0</v>
      </c>
      <c r="AR155" s="119" t="s">
        <v>85</v>
      </c>
      <c r="AT155" s="126" t="s">
        <v>74</v>
      </c>
      <c r="AU155" s="126" t="s">
        <v>75</v>
      </c>
      <c r="AY155" s="119" t="s">
        <v>148</v>
      </c>
      <c r="BK155" s="127">
        <f>BK156+BK178</f>
        <v>0</v>
      </c>
    </row>
    <row r="156" spans="2:65" s="11" customFormat="1" ht="22.75" customHeight="1">
      <c r="B156" s="118"/>
      <c r="D156" s="119" t="s">
        <v>74</v>
      </c>
      <c r="E156" s="128" t="s">
        <v>210</v>
      </c>
      <c r="F156" s="128" t="s">
        <v>211</v>
      </c>
      <c r="I156" s="121"/>
      <c r="J156" s="129">
        <f>BK156</f>
        <v>0</v>
      </c>
      <c r="L156" s="118"/>
      <c r="M156" s="123"/>
      <c r="P156" s="124">
        <f>SUM(P157:P177)</f>
        <v>0</v>
      </c>
      <c r="R156" s="124">
        <f>SUM(R157:R177)</f>
        <v>0.26273839999999998</v>
      </c>
      <c r="T156" s="125">
        <f>SUM(T157:T177)</f>
        <v>0</v>
      </c>
      <c r="AR156" s="119" t="s">
        <v>85</v>
      </c>
      <c r="AT156" s="126" t="s">
        <v>74</v>
      </c>
      <c r="AU156" s="126" t="s">
        <v>80</v>
      </c>
      <c r="AY156" s="119" t="s">
        <v>148</v>
      </c>
      <c r="BK156" s="127">
        <f>SUM(BK157:BK177)</f>
        <v>0</v>
      </c>
    </row>
    <row r="157" spans="2:65" s="1" customFormat="1" ht="24.15" customHeight="1">
      <c r="B157" s="130"/>
      <c r="C157" s="131" t="s">
        <v>235</v>
      </c>
      <c r="D157" s="131" t="s">
        <v>154</v>
      </c>
      <c r="E157" s="132" t="s">
        <v>314</v>
      </c>
      <c r="F157" s="133" t="s">
        <v>315</v>
      </c>
      <c r="G157" s="134" t="s">
        <v>214</v>
      </c>
      <c r="H157" s="135">
        <v>19.649999999999999</v>
      </c>
      <c r="I157" s="136"/>
      <c r="J157" s="137">
        <f>ROUND(I157*H157,2)</f>
        <v>0</v>
      </c>
      <c r="K157" s="133" t="s">
        <v>194</v>
      </c>
      <c r="L157" s="31"/>
      <c r="M157" s="138" t="s">
        <v>1</v>
      </c>
      <c r="N157" s="139" t="s">
        <v>40</v>
      </c>
      <c r="P157" s="140">
        <f>O157*H157</f>
        <v>0</v>
      </c>
      <c r="Q157" s="140">
        <v>0</v>
      </c>
      <c r="R157" s="140">
        <f>Q157*H157</f>
        <v>0</v>
      </c>
      <c r="S157" s="140">
        <v>0</v>
      </c>
      <c r="T157" s="141">
        <f>S157*H157</f>
        <v>0</v>
      </c>
      <c r="AR157" s="142" t="s">
        <v>215</v>
      </c>
      <c r="AT157" s="142" t="s">
        <v>154</v>
      </c>
      <c r="AU157" s="142" t="s">
        <v>85</v>
      </c>
      <c r="AY157" s="16" t="s">
        <v>148</v>
      </c>
      <c r="BE157" s="143">
        <f>IF(N157="základní",J157,0)</f>
        <v>0</v>
      </c>
      <c r="BF157" s="143">
        <f>IF(N157="snížená",J157,0)</f>
        <v>0</v>
      </c>
      <c r="BG157" s="143">
        <f>IF(N157="zákl. přenesená",J157,0)</f>
        <v>0</v>
      </c>
      <c r="BH157" s="143">
        <f>IF(N157="sníž. přenesená",J157,0)</f>
        <v>0</v>
      </c>
      <c r="BI157" s="143">
        <f>IF(N157="nulová",J157,0)</f>
        <v>0</v>
      </c>
      <c r="BJ157" s="16" t="s">
        <v>80</v>
      </c>
      <c r="BK157" s="143">
        <f>ROUND(I157*H157,2)</f>
        <v>0</v>
      </c>
      <c r="BL157" s="16" t="s">
        <v>215</v>
      </c>
      <c r="BM157" s="142" t="s">
        <v>839</v>
      </c>
    </row>
    <row r="158" spans="2:65" s="1" customFormat="1" ht="10">
      <c r="B158" s="31"/>
      <c r="D158" s="144" t="s">
        <v>161</v>
      </c>
      <c r="F158" s="145" t="s">
        <v>317</v>
      </c>
      <c r="I158" s="146"/>
      <c r="L158" s="31"/>
      <c r="M158" s="147"/>
      <c r="T158" s="55"/>
      <c r="AT158" s="16" t="s">
        <v>161</v>
      </c>
      <c r="AU158" s="16" t="s">
        <v>85</v>
      </c>
    </row>
    <row r="159" spans="2:65" s="1" customFormat="1" ht="16.5" customHeight="1">
      <c r="B159" s="130"/>
      <c r="C159" s="176" t="s">
        <v>243</v>
      </c>
      <c r="D159" s="176" t="s">
        <v>269</v>
      </c>
      <c r="E159" s="177" t="s">
        <v>319</v>
      </c>
      <c r="F159" s="178" t="s">
        <v>320</v>
      </c>
      <c r="G159" s="179" t="s">
        <v>193</v>
      </c>
      <c r="H159" s="180">
        <v>6.0000000000000001E-3</v>
      </c>
      <c r="I159" s="181"/>
      <c r="J159" s="182">
        <f>ROUND(I159*H159,2)</f>
        <v>0</v>
      </c>
      <c r="K159" s="178" t="s">
        <v>158</v>
      </c>
      <c r="L159" s="183"/>
      <c r="M159" s="184" t="s">
        <v>1</v>
      </c>
      <c r="N159" s="185" t="s">
        <v>40</v>
      </c>
      <c r="P159" s="140">
        <f>O159*H159</f>
        <v>0</v>
      </c>
      <c r="Q159" s="140">
        <v>1</v>
      </c>
      <c r="R159" s="140">
        <f>Q159*H159</f>
        <v>6.0000000000000001E-3</v>
      </c>
      <c r="S159" s="140">
        <v>0</v>
      </c>
      <c r="T159" s="141">
        <f>S159*H159</f>
        <v>0</v>
      </c>
      <c r="AR159" s="142" t="s">
        <v>321</v>
      </c>
      <c r="AT159" s="142" t="s">
        <v>269</v>
      </c>
      <c r="AU159" s="142" t="s">
        <v>85</v>
      </c>
      <c r="AY159" s="16" t="s">
        <v>148</v>
      </c>
      <c r="BE159" s="143">
        <f>IF(N159="základní",J159,0)</f>
        <v>0</v>
      </c>
      <c r="BF159" s="143">
        <f>IF(N159="snížená",J159,0)</f>
        <v>0</v>
      </c>
      <c r="BG159" s="143">
        <f>IF(N159="zákl. přenesená",J159,0)</f>
        <v>0</v>
      </c>
      <c r="BH159" s="143">
        <f>IF(N159="sníž. přenesená",J159,0)</f>
        <v>0</v>
      </c>
      <c r="BI159" s="143">
        <f>IF(N159="nulová",J159,0)</f>
        <v>0</v>
      </c>
      <c r="BJ159" s="16" t="s">
        <v>80</v>
      </c>
      <c r="BK159" s="143">
        <f>ROUND(I159*H159,2)</f>
        <v>0</v>
      </c>
      <c r="BL159" s="16" t="s">
        <v>215</v>
      </c>
      <c r="BM159" s="142" t="s">
        <v>840</v>
      </c>
    </row>
    <row r="160" spans="2:65" s="13" customFormat="1" ht="10">
      <c r="B160" s="155"/>
      <c r="D160" s="149" t="s">
        <v>163</v>
      </c>
      <c r="F160" s="157" t="s">
        <v>841</v>
      </c>
      <c r="H160" s="158">
        <v>6.0000000000000001E-3</v>
      </c>
      <c r="I160" s="159"/>
      <c r="L160" s="155"/>
      <c r="M160" s="160"/>
      <c r="T160" s="161"/>
      <c r="AT160" s="156" t="s">
        <v>163</v>
      </c>
      <c r="AU160" s="156" t="s">
        <v>85</v>
      </c>
      <c r="AV160" s="13" t="s">
        <v>85</v>
      </c>
      <c r="AW160" s="13" t="s">
        <v>3</v>
      </c>
      <c r="AX160" s="13" t="s">
        <v>80</v>
      </c>
      <c r="AY160" s="156" t="s">
        <v>148</v>
      </c>
    </row>
    <row r="161" spans="2:65" s="1" customFormat="1" ht="24.15" customHeight="1">
      <c r="B161" s="130"/>
      <c r="C161" s="131" t="s">
        <v>250</v>
      </c>
      <c r="D161" s="131" t="s">
        <v>154</v>
      </c>
      <c r="E161" s="132" t="s">
        <v>314</v>
      </c>
      <c r="F161" s="133" t="s">
        <v>315</v>
      </c>
      <c r="G161" s="134" t="s">
        <v>214</v>
      </c>
      <c r="H161" s="135">
        <v>19.649999999999999</v>
      </c>
      <c r="I161" s="136"/>
      <c r="J161" s="137">
        <f>ROUND(I161*H161,2)</f>
        <v>0</v>
      </c>
      <c r="K161" s="133" t="s">
        <v>194</v>
      </c>
      <c r="L161" s="31"/>
      <c r="M161" s="138" t="s">
        <v>1</v>
      </c>
      <c r="N161" s="139" t="s">
        <v>40</v>
      </c>
      <c r="P161" s="140">
        <f>O161*H161</f>
        <v>0</v>
      </c>
      <c r="Q161" s="140">
        <v>0</v>
      </c>
      <c r="R161" s="140">
        <f>Q161*H161</f>
        <v>0</v>
      </c>
      <c r="S161" s="140">
        <v>0</v>
      </c>
      <c r="T161" s="141">
        <f>S161*H161</f>
        <v>0</v>
      </c>
      <c r="AR161" s="142" t="s">
        <v>215</v>
      </c>
      <c r="AT161" s="142" t="s">
        <v>154</v>
      </c>
      <c r="AU161" s="142" t="s">
        <v>85</v>
      </c>
      <c r="AY161" s="16" t="s">
        <v>148</v>
      </c>
      <c r="BE161" s="143">
        <f>IF(N161="základní",J161,0)</f>
        <v>0</v>
      </c>
      <c r="BF161" s="143">
        <f>IF(N161="snížená",J161,0)</f>
        <v>0</v>
      </c>
      <c r="BG161" s="143">
        <f>IF(N161="zákl. přenesená",J161,0)</f>
        <v>0</v>
      </c>
      <c r="BH161" s="143">
        <f>IF(N161="sníž. přenesená",J161,0)</f>
        <v>0</v>
      </c>
      <c r="BI161" s="143">
        <f>IF(N161="nulová",J161,0)</f>
        <v>0</v>
      </c>
      <c r="BJ161" s="16" t="s">
        <v>80</v>
      </c>
      <c r="BK161" s="143">
        <f>ROUND(I161*H161,2)</f>
        <v>0</v>
      </c>
      <c r="BL161" s="16" t="s">
        <v>215</v>
      </c>
      <c r="BM161" s="142" t="s">
        <v>842</v>
      </c>
    </row>
    <row r="162" spans="2:65" s="1" customFormat="1" ht="10">
      <c r="B162" s="31"/>
      <c r="D162" s="144" t="s">
        <v>161</v>
      </c>
      <c r="F162" s="145" t="s">
        <v>317</v>
      </c>
      <c r="I162" s="146"/>
      <c r="L162" s="31"/>
      <c r="M162" s="147"/>
      <c r="T162" s="55"/>
      <c r="AT162" s="16" t="s">
        <v>161</v>
      </c>
      <c r="AU162" s="16" t="s">
        <v>85</v>
      </c>
    </row>
    <row r="163" spans="2:65" s="13" customFormat="1" ht="10">
      <c r="B163" s="155"/>
      <c r="D163" s="149" t="s">
        <v>163</v>
      </c>
      <c r="E163" s="156" t="s">
        <v>1</v>
      </c>
      <c r="F163" s="157" t="s">
        <v>843</v>
      </c>
      <c r="H163" s="158">
        <v>19.649999999999999</v>
      </c>
      <c r="I163" s="159"/>
      <c r="L163" s="155"/>
      <c r="M163" s="160"/>
      <c r="T163" s="161"/>
      <c r="AT163" s="156" t="s">
        <v>163</v>
      </c>
      <c r="AU163" s="156" t="s">
        <v>85</v>
      </c>
      <c r="AV163" s="13" t="s">
        <v>85</v>
      </c>
      <c r="AW163" s="13" t="s">
        <v>31</v>
      </c>
      <c r="AX163" s="13" t="s">
        <v>80</v>
      </c>
      <c r="AY163" s="156" t="s">
        <v>148</v>
      </c>
    </row>
    <row r="164" spans="2:65" s="1" customFormat="1" ht="16.5" customHeight="1">
      <c r="B164" s="130"/>
      <c r="C164" s="176" t="s">
        <v>256</v>
      </c>
      <c r="D164" s="176" t="s">
        <v>269</v>
      </c>
      <c r="E164" s="177" t="s">
        <v>319</v>
      </c>
      <c r="F164" s="178" t="s">
        <v>320</v>
      </c>
      <c r="G164" s="179" t="s">
        <v>193</v>
      </c>
      <c r="H164" s="180">
        <v>6.0000000000000001E-3</v>
      </c>
      <c r="I164" s="181"/>
      <c r="J164" s="182">
        <f>ROUND(I164*H164,2)</f>
        <v>0</v>
      </c>
      <c r="K164" s="178" t="s">
        <v>158</v>
      </c>
      <c r="L164" s="183"/>
      <c r="M164" s="184" t="s">
        <v>1</v>
      </c>
      <c r="N164" s="185" t="s">
        <v>40</v>
      </c>
      <c r="P164" s="140">
        <f>O164*H164</f>
        <v>0</v>
      </c>
      <c r="Q164" s="140">
        <v>1</v>
      </c>
      <c r="R164" s="140">
        <f>Q164*H164</f>
        <v>6.0000000000000001E-3</v>
      </c>
      <c r="S164" s="140">
        <v>0</v>
      </c>
      <c r="T164" s="141">
        <f>S164*H164</f>
        <v>0</v>
      </c>
      <c r="AR164" s="142" t="s">
        <v>321</v>
      </c>
      <c r="AT164" s="142" t="s">
        <v>269</v>
      </c>
      <c r="AU164" s="142" t="s">
        <v>85</v>
      </c>
      <c r="AY164" s="16" t="s">
        <v>148</v>
      </c>
      <c r="BE164" s="143">
        <f>IF(N164="základní",J164,0)</f>
        <v>0</v>
      </c>
      <c r="BF164" s="143">
        <f>IF(N164="snížená",J164,0)</f>
        <v>0</v>
      </c>
      <c r="BG164" s="143">
        <f>IF(N164="zákl. přenesená",J164,0)</f>
        <v>0</v>
      </c>
      <c r="BH164" s="143">
        <f>IF(N164="sníž. přenesená",J164,0)</f>
        <v>0</v>
      </c>
      <c r="BI164" s="143">
        <f>IF(N164="nulová",J164,0)</f>
        <v>0</v>
      </c>
      <c r="BJ164" s="16" t="s">
        <v>80</v>
      </c>
      <c r="BK164" s="143">
        <f>ROUND(I164*H164,2)</f>
        <v>0</v>
      </c>
      <c r="BL164" s="16" t="s">
        <v>215</v>
      </c>
      <c r="BM164" s="142" t="s">
        <v>844</v>
      </c>
    </row>
    <row r="165" spans="2:65" s="13" customFormat="1" ht="10">
      <c r="B165" s="155"/>
      <c r="D165" s="149" t="s">
        <v>163</v>
      </c>
      <c r="F165" s="157" t="s">
        <v>841</v>
      </c>
      <c r="H165" s="158">
        <v>6.0000000000000001E-3</v>
      </c>
      <c r="I165" s="159"/>
      <c r="L165" s="155"/>
      <c r="M165" s="160"/>
      <c r="T165" s="161"/>
      <c r="AT165" s="156" t="s">
        <v>163</v>
      </c>
      <c r="AU165" s="156" t="s">
        <v>85</v>
      </c>
      <c r="AV165" s="13" t="s">
        <v>85</v>
      </c>
      <c r="AW165" s="13" t="s">
        <v>3</v>
      </c>
      <c r="AX165" s="13" t="s">
        <v>80</v>
      </c>
      <c r="AY165" s="156" t="s">
        <v>148</v>
      </c>
    </row>
    <row r="166" spans="2:65" s="1" customFormat="1" ht="24.15" customHeight="1">
      <c r="B166" s="130"/>
      <c r="C166" s="131" t="s">
        <v>8</v>
      </c>
      <c r="D166" s="131" t="s">
        <v>154</v>
      </c>
      <c r="E166" s="132" t="s">
        <v>324</v>
      </c>
      <c r="F166" s="133" t="s">
        <v>325</v>
      </c>
      <c r="G166" s="134" t="s">
        <v>214</v>
      </c>
      <c r="H166" s="135">
        <v>19.649999999999999</v>
      </c>
      <c r="I166" s="136"/>
      <c r="J166" s="137">
        <f>ROUND(I166*H166,2)</f>
        <v>0</v>
      </c>
      <c r="K166" s="133" t="s">
        <v>194</v>
      </c>
      <c r="L166" s="31"/>
      <c r="M166" s="138" t="s">
        <v>1</v>
      </c>
      <c r="N166" s="139" t="s">
        <v>40</v>
      </c>
      <c r="P166" s="140">
        <f>O166*H166</f>
        <v>0</v>
      </c>
      <c r="Q166" s="140">
        <v>8.8000000000000003E-4</v>
      </c>
      <c r="R166" s="140">
        <f>Q166*H166</f>
        <v>1.7291999999999998E-2</v>
      </c>
      <c r="S166" s="140">
        <v>0</v>
      </c>
      <c r="T166" s="141">
        <f>S166*H166</f>
        <v>0</v>
      </c>
      <c r="AR166" s="142" t="s">
        <v>215</v>
      </c>
      <c r="AT166" s="142" t="s">
        <v>154</v>
      </c>
      <c r="AU166" s="142" t="s">
        <v>85</v>
      </c>
      <c r="AY166" s="16" t="s">
        <v>148</v>
      </c>
      <c r="BE166" s="143">
        <f>IF(N166="základní",J166,0)</f>
        <v>0</v>
      </c>
      <c r="BF166" s="143">
        <f>IF(N166="snížená",J166,0)</f>
        <v>0</v>
      </c>
      <c r="BG166" s="143">
        <f>IF(N166="zákl. přenesená",J166,0)</f>
        <v>0</v>
      </c>
      <c r="BH166" s="143">
        <f>IF(N166="sníž. přenesená",J166,0)</f>
        <v>0</v>
      </c>
      <c r="BI166" s="143">
        <f>IF(N166="nulová",J166,0)</f>
        <v>0</v>
      </c>
      <c r="BJ166" s="16" t="s">
        <v>80</v>
      </c>
      <c r="BK166" s="143">
        <f>ROUND(I166*H166,2)</f>
        <v>0</v>
      </c>
      <c r="BL166" s="16" t="s">
        <v>215</v>
      </c>
      <c r="BM166" s="142" t="s">
        <v>326</v>
      </c>
    </row>
    <row r="167" spans="2:65" s="1" customFormat="1" ht="10">
      <c r="B167" s="31"/>
      <c r="D167" s="144" t="s">
        <v>161</v>
      </c>
      <c r="F167" s="145" t="s">
        <v>327</v>
      </c>
      <c r="I167" s="146"/>
      <c r="L167" s="31"/>
      <c r="M167" s="147"/>
      <c r="T167" s="55"/>
      <c r="AT167" s="16" t="s">
        <v>161</v>
      </c>
      <c r="AU167" s="16" t="s">
        <v>85</v>
      </c>
    </row>
    <row r="168" spans="2:65" s="13" customFormat="1" ht="10">
      <c r="B168" s="155"/>
      <c r="D168" s="149" t="s">
        <v>163</v>
      </c>
      <c r="E168" s="156" t="s">
        <v>1</v>
      </c>
      <c r="F168" s="157" t="s">
        <v>843</v>
      </c>
      <c r="H168" s="158">
        <v>19.649999999999999</v>
      </c>
      <c r="I168" s="159"/>
      <c r="L168" s="155"/>
      <c r="M168" s="160"/>
      <c r="T168" s="161"/>
      <c r="AT168" s="156" t="s">
        <v>163</v>
      </c>
      <c r="AU168" s="156" t="s">
        <v>85</v>
      </c>
      <c r="AV168" s="13" t="s">
        <v>85</v>
      </c>
      <c r="AW168" s="13" t="s">
        <v>31</v>
      </c>
      <c r="AX168" s="13" t="s">
        <v>80</v>
      </c>
      <c r="AY168" s="156" t="s">
        <v>148</v>
      </c>
    </row>
    <row r="169" spans="2:65" s="1" customFormat="1" ht="37.75" customHeight="1">
      <c r="B169" s="130"/>
      <c r="C169" s="176" t="s">
        <v>264</v>
      </c>
      <c r="D169" s="176" t="s">
        <v>269</v>
      </c>
      <c r="E169" s="177" t="s">
        <v>331</v>
      </c>
      <c r="F169" s="178" t="s">
        <v>332</v>
      </c>
      <c r="G169" s="179" t="s">
        <v>214</v>
      </c>
      <c r="H169" s="180">
        <v>24.562999999999999</v>
      </c>
      <c r="I169" s="181"/>
      <c r="J169" s="182">
        <f>ROUND(I169*H169,2)</f>
        <v>0</v>
      </c>
      <c r="K169" s="178" t="s">
        <v>194</v>
      </c>
      <c r="L169" s="183"/>
      <c r="M169" s="184" t="s">
        <v>1</v>
      </c>
      <c r="N169" s="185" t="s">
        <v>40</v>
      </c>
      <c r="P169" s="140">
        <f>O169*H169</f>
        <v>0</v>
      </c>
      <c r="Q169" s="140">
        <v>4.7999999999999996E-3</v>
      </c>
      <c r="R169" s="140">
        <f>Q169*H169</f>
        <v>0.11790239999999999</v>
      </c>
      <c r="S169" s="140">
        <v>0</v>
      </c>
      <c r="T169" s="141">
        <f>S169*H169</f>
        <v>0</v>
      </c>
      <c r="AR169" s="142" t="s">
        <v>321</v>
      </c>
      <c r="AT169" s="142" t="s">
        <v>269</v>
      </c>
      <c r="AU169" s="142" t="s">
        <v>85</v>
      </c>
      <c r="AY169" s="16" t="s">
        <v>148</v>
      </c>
      <c r="BE169" s="143">
        <f>IF(N169="základní",J169,0)</f>
        <v>0</v>
      </c>
      <c r="BF169" s="143">
        <f>IF(N169="snížená",J169,0)</f>
        <v>0</v>
      </c>
      <c r="BG169" s="143">
        <f>IF(N169="zákl. přenesená",J169,0)</f>
        <v>0</v>
      </c>
      <c r="BH169" s="143">
        <f>IF(N169="sníž. přenesená",J169,0)</f>
        <v>0</v>
      </c>
      <c r="BI169" s="143">
        <f>IF(N169="nulová",J169,0)</f>
        <v>0</v>
      </c>
      <c r="BJ169" s="16" t="s">
        <v>80</v>
      </c>
      <c r="BK169" s="143">
        <f>ROUND(I169*H169,2)</f>
        <v>0</v>
      </c>
      <c r="BL169" s="16" t="s">
        <v>215</v>
      </c>
      <c r="BM169" s="142" t="s">
        <v>333</v>
      </c>
    </row>
    <row r="170" spans="2:65" s="13" customFormat="1" ht="10">
      <c r="B170" s="155"/>
      <c r="D170" s="149" t="s">
        <v>163</v>
      </c>
      <c r="F170" s="157" t="s">
        <v>845</v>
      </c>
      <c r="H170" s="158">
        <v>24.562999999999999</v>
      </c>
      <c r="I170" s="159"/>
      <c r="L170" s="155"/>
      <c r="M170" s="160"/>
      <c r="T170" s="161"/>
      <c r="AT170" s="156" t="s">
        <v>163</v>
      </c>
      <c r="AU170" s="156" t="s">
        <v>85</v>
      </c>
      <c r="AV170" s="13" t="s">
        <v>85</v>
      </c>
      <c r="AW170" s="13" t="s">
        <v>3</v>
      </c>
      <c r="AX170" s="13" t="s">
        <v>80</v>
      </c>
      <c r="AY170" s="156" t="s">
        <v>148</v>
      </c>
    </row>
    <row r="171" spans="2:65" s="1" customFormat="1" ht="24.15" customHeight="1">
      <c r="B171" s="130"/>
      <c r="C171" s="131" t="s">
        <v>273</v>
      </c>
      <c r="D171" s="131" t="s">
        <v>154</v>
      </c>
      <c r="E171" s="132" t="s">
        <v>324</v>
      </c>
      <c r="F171" s="133" t="s">
        <v>325</v>
      </c>
      <c r="G171" s="134" t="s">
        <v>214</v>
      </c>
      <c r="H171" s="135">
        <v>19.649999999999999</v>
      </c>
      <c r="I171" s="136"/>
      <c r="J171" s="137">
        <f>ROUND(I171*H171,2)</f>
        <v>0</v>
      </c>
      <c r="K171" s="133" t="s">
        <v>194</v>
      </c>
      <c r="L171" s="31"/>
      <c r="M171" s="138" t="s">
        <v>1</v>
      </c>
      <c r="N171" s="139" t="s">
        <v>40</v>
      </c>
      <c r="P171" s="140">
        <f>O171*H171</f>
        <v>0</v>
      </c>
      <c r="Q171" s="140">
        <v>8.8000000000000003E-4</v>
      </c>
      <c r="R171" s="140">
        <f>Q171*H171</f>
        <v>1.7291999999999998E-2</v>
      </c>
      <c r="S171" s="140">
        <v>0</v>
      </c>
      <c r="T171" s="141">
        <f>S171*H171</f>
        <v>0</v>
      </c>
      <c r="AR171" s="142" t="s">
        <v>215</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215</v>
      </c>
      <c r="BM171" s="142" t="s">
        <v>335</v>
      </c>
    </row>
    <row r="172" spans="2:65" s="1" customFormat="1" ht="10">
      <c r="B172" s="31"/>
      <c r="D172" s="144" t="s">
        <v>161</v>
      </c>
      <c r="F172" s="145" t="s">
        <v>327</v>
      </c>
      <c r="I172" s="146"/>
      <c r="L172" s="31"/>
      <c r="M172" s="147"/>
      <c r="T172" s="55"/>
      <c r="AT172" s="16" t="s">
        <v>161</v>
      </c>
      <c r="AU172" s="16" t="s">
        <v>85</v>
      </c>
    </row>
    <row r="173" spans="2:65" s="13" customFormat="1" ht="10">
      <c r="B173" s="155"/>
      <c r="D173" s="149" t="s">
        <v>163</v>
      </c>
      <c r="E173" s="156" t="s">
        <v>1</v>
      </c>
      <c r="F173" s="157" t="s">
        <v>843</v>
      </c>
      <c r="H173" s="158">
        <v>19.649999999999999</v>
      </c>
      <c r="I173" s="159"/>
      <c r="L173" s="155"/>
      <c r="M173" s="160"/>
      <c r="T173" s="161"/>
      <c r="AT173" s="156" t="s">
        <v>163</v>
      </c>
      <c r="AU173" s="156" t="s">
        <v>85</v>
      </c>
      <c r="AV173" s="13" t="s">
        <v>85</v>
      </c>
      <c r="AW173" s="13" t="s">
        <v>31</v>
      </c>
      <c r="AX173" s="13" t="s">
        <v>80</v>
      </c>
      <c r="AY173" s="156" t="s">
        <v>148</v>
      </c>
    </row>
    <row r="174" spans="2:65" s="1" customFormat="1" ht="24.15" customHeight="1">
      <c r="B174" s="130"/>
      <c r="C174" s="176" t="s">
        <v>345</v>
      </c>
      <c r="D174" s="176" t="s">
        <v>269</v>
      </c>
      <c r="E174" s="177" t="s">
        <v>336</v>
      </c>
      <c r="F174" s="178" t="s">
        <v>337</v>
      </c>
      <c r="G174" s="179" t="s">
        <v>214</v>
      </c>
      <c r="H174" s="180">
        <v>24.562999999999999</v>
      </c>
      <c r="I174" s="181"/>
      <c r="J174" s="182">
        <f>ROUND(I174*H174,2)</f>
        <v>0</v>
      </c>
      <c r="K174" s="178" t="s">
        <v>1</v>
      </c>
      <c r="L174" s="183"/>
      <c r="M174" s="184" t="s">
        <v>1</v>
      </c>
      <c r="N174" s="185" t="s">
        <v>40</v>
      </c>
      <c r="P174" s="140">
        <f>O174*H174</f>
        <v>0</v>
      </c>
      <c r="Q174" s="140">
        <v>4.0000000000000001E-3</v>
      </c>
      <c r="R174" s="140">
        <f>Q174*H174</f>
        <v>9.8251999999999992E-2</v>
      </c>
      <c r="S174" s="140">
        <v>0</v>
      </c>
      <c r="T174" s="141">
        <f>S174*H174</f>
        <v>0</v>
      </c>
      <c r="AR174" s="142" t="s">
        <v>321</v>
      </c>
      <c r="AT174" s="142" t="s">
        <v>269</v>
      </c>
      <c r="AU174" s="142" t="s">
        <v>85</v>
      </c>
      <c r="AY174" s="16" t="s">
        <v>148</v>
      </c>
      <c r="BE174" s="143">
        <f>IF(N174="základní",J174,0)</f>
        <v>0</v>
      </c>
      <c r="BF174" s="143">
        <f>IF(N174="snížená",J174,0)</f>
        <v>0</v>
      </c>
      <c r="BG174" s="143">
        <f>IF(N174="zákl. přenesená",J174,0)</f>
        <v>0</v>
      </c>
      <c r="BH174" s="143">
        <f>IF(N174="sníž. přenesená",J174,0)</f>
        <v>0</v>
      </c>
      <c r="BI174" s="143">
        <f>IF(N174="nulová",J174,0)</f>
        <v>0</v>
      </c>
      <c r="BJ174" s="16" t="s">
        <v>80</v>
      </c>
      <c r="BK174" s="143">
        <f>ROUND(I174*H174,2)</f>
        <v>0</v>
      </c>
      <c r="BL174" s="16" t="s">
        <v>215</v>
      </c>
      <c r="BM174" s="142" t="s">
        <v>338</v>
      </c>
    </row>
    <row r="175" spans="2:65" s="13" customFormat="1" ht="10">
      <c r="B175" s="155"/>
      <c r="D175" s="149" t="s">
        <v>163</v>
      </c>
      <c r="F175" s="157" t="s">
        <v>845</v>
      </c>
      <c r="H175" s="158">
        <v>24.562999999999999</v>
      </c>
      <c r="I175" s="159"/>
      <c r="L175" s="155"/>
      <c r="M175" s="160"/>
      <c r="T175" s="161"/>
      <c r="AT175" s="156" t="s">
        <v>163</v>
      </c>
      <c r="AU175" s="156" t="s">
        <v>85</v>
      </c>
      <c r="AV175" s="13" t="s">
        <v>85</v>
      </c>
      <c r="AW175" s="13" t="s">
        <v>3</v>
      </c>
      <c r="AX175" s="13" t="s">
        <v>80</v>
      </c>
      <c r="AY175" s="156" t="s">
        <v>148</v>
      </c>
    </row>
    <row r="176" spans="2:65" s="1" customFormat="1" ht="24.15" customHeight="1">
      <c r="B176" s="130"/>
      <c r="C176" s="131" t="s">
        <v>215</v>
      </c>
      <c r="D176" s="131" t="s">
        <v>154</v>
      </c>
      <c r="E176" s="132" t="s">
        <v>346</v>
      </c>
      <c r="F176" s="133" t="s">
        <v>347</v>
      </c>
      <c r="G176" s="134" t="s">
        <v>193</v>
      </c>
      <c r="H176" s="135">
        <v>0.26300000000000001</v>
      </c>
      <c r="I176" s="136"/>
      <c r="J176" s="137">
        <f>ROUND(I176*H176,2)</f>
        <v>0</v>
      </c>
      <c r="K176" s="133" t="s">
        <v>194</v>
      </c>
      <c r="L176" s="31"/>
      <c r="M176" s="138" t="s">
        <v>1</v>
      </c>
      <c r="N176" s="139" t="s">
        <v>40</v>
      </c>
      <c r="P176" s="140">
        <f>O176*H176</f>
        <v>0</v>
      </c>
      <c r="Q176" s="140">
        <v>0</v>
      </c>
      <c r="R176" s="140">
        <f>Q176*H176</f>
        <v>0</v>
      </c>
      <c r="S176" s="140">
        <v>0</v>
      </c>
      <c r="T176" s="141">
        <f>S176*H176</f>
        <v>0</v>
      </c>
      <c r="AR176" s="142" t="s">
        <v>215</v>
      </c>
      <c r="AT176" s="142" t="s">
        <v>154</v>
      </c>
      <c r="AU176" s="142" t="s">
        <v>85</v>
      </c>
      <c r="AY176" s="16" t="s">
        <v>148</v>
      </c>
      <c r="BE176" s="143">
        <f>IF(N176="základní",J176,0)</f>
        <v>0</v>
      </c>
      <c r="BF176" s="143">
        <f>IF(N176="snížená",J176,0)</f>
        <v>0</v>
      </c>
      <c r="BG176" s="143">
        <f>IF(N176="zákl. přenesená",J176,0)</f>
        <v>0</v>
      </c>
      <c r="BH176" s="143">
        <f>IF(N176="sníž. přenesená",J176,0)</f>
        <v>0</v>
      </c>
      <c r="BI176" s="143">
        <f>IF(N176="nulová",J176,0)</f>
        <v>0</v>
      </c>
      <c r="BJ176" s="16" t="s">
        <v>80</v>
      </c>
      <c r="BK176" s="143">
        <f>ROUND(I176*H176,2)</f>
        <v>0</v>
      </c>
      <c r="BL176" s="16" t="s">
        <v>215</v>
      </c>
      <c r="BM176" s="142" t="s">
        <v>348</v>
      </c>
    </row>
    <row r="177" spans="2:65" s="1" customFormat="1" ht="10">
      <c r="B177" s="31"/>
      <c r="D177" s="144" t="s">
        <v>161</v>
      </c>
      <c r="F177" s="145" t="s">
        <v>349</v>
      </c>
      <c r="I177" s="146"/>
      <c r="L177" s="31"/>
      <c r="M177" s="147"/>
      <c r="T177" s="55"/>
      <c r="AT177" s="16" t="s">
        <v>161</v>
      </c>
      <c r="AU177" s="16" t="s">
        <v>85</v>
      </c>
    </row>
    <row r="178" spans="2:65" s="11" customFormat="1" ht="22.75" customHeight="1">
      <c r="B178" s="118"/>
      <c r="D178" s="119" t="s">
        <v>74</v>
      </c>
      <c r="E178" s="128" t="s">
        <v>241</v>
      </c>
      <c r="F178" s="128" t="s">
        <v>242</v>
      </c>
      <c r="I178" s="121"/>
      <c r="J178" s="129">
        <f>BK178</f>
        <v>0</v>
      </c>
      <c r="L178" s="118"/>
      <c r="M178" s="123"/>
      <c r="P178" s="124">
        <f>SUM(P179:P202)</f>
        <v>0</v>
      </c>
      <c r="R178" s="124">
        <f>SUM(R179:R202)</f>
        <v>7.2494000000000003E-2</v>
      </c>
      <c r="T178" s="125">
        <f>SUM(T179:T202)</f>
        <v>0</v>
      </c>
      <c r="AR178" s="119" t="s">
        <v>85</v>
      </c>
      <c r="AT178" s="126" t="s">
        <v>74</v>
      </c>
      <c r="AU178" s="126" t="s">
        <v>80</v>
      </c>
      <c r="AY178" s="119" t="s">
        <v>148</v>
      </c>
      <c r="BK178" s="127">
        <f>SUM(BK179:BK202)</f>
        <v>0</v>
      </c>
    </row>
    <row r="179" spans="2:65" s="1" customFormat="1" ht="33" customHeight="1">
      <c r="B179" s="130"/>
      <c r="C179" s="131" t="s">
        <v>354</v>
      </c>
      <c r="D179" s="131" t="s">
        <v>154</v>
      </c>
      <c r="E179" s="132" t="s">
        <v>688</v>
      </c>
      <c r="F179" s="133" t="s">
        <v>689</v>
      </c>
      <c r="G179" s="134" t="s">
        <v>246</v>
      </c>
      <c r="H179" s="135">
        <v>6.6</v>
      </c>
      <c r="I179" s="136"/>
      <c r="J179" s="137">
        <f>ROUND(I179*H179,2)</f>
        <v>0</v>
      </c>
      <c r="K179" s="133" t="s">
        <v>194</v>
      </c>
      <c r="L179" s="31"/>
      <c r="M179" s="138" t="s">
        <v>1</v>
      </c>
      <c r="N179" s="139" t="s">
        <v>40</v>
      </c>
      <c r="P179" s="140">
        <f>O179*H179</f>
        <v>0</v>
      </c>
      <c r="Q179" s="140">
        <v>1.06E-3</v>
      </c>
      <c r="R179" s="140">
        <f>Q179*H179</f>
        <v>6.9959999999999996E-3</v>
      </c>
      <c r="S179" s="140">
        <v>0</v>
      </c>
      <c r="T179" s="141">
        <f>S179*H179</f>
        <v>0</v>
      </c>
      <c r="AR179" s="142" t="s">
        <v>215</v>
      </c>
      <c r="AT179" s="142" t="s">
        <v>154</v>
      </c>
      <c r="AU179" s="142" t="s">
        <v>85</v>
      </c>
      <c r="AY179" s="16" t="s">
        <v>148</v>
      </c>
      <c r="BE179" s="143">
        <f>IF(N179="základní",J179,0)</f>
        <v>0</v>
      </c>
      <c r="BF179" s="143">
        <f>IF(N179="snížená",J179,0)</f>
        <v>0</v>
      </c>
      <c r="BG179" s="143">
        <f>IF(N179="zákl. přenesená",J179,0)</f>
        <v>0</v>
      </c>
      <c r="BH179" s="143">
        <f>IF(N179="sníž. přenesená",J179,0)</f>
        <v>0</v>
      </c>
      <c r="BI179" s="143">
        <f>IF(N179="nulová",J179,0)</f>
        <v>0</v>
      </c>
      <c r="BJ179" s="16" t="s">
        <v>80</v>
      </c>
      <c r="BK179" s="143">
        <f>ROUND(I179*H179,2)</f>
        <v>0</v>
      </c>
      <c r="BL179" s="16" t="s">
        <v>215</v>
      </c>
      <c r="BM179" s="142" t="s">
        <v>690</v>
      </c>
    </row>
    <row r="180" spans="2:65" s="1" customFormat="1" ht="10">
      <c r="B180" s="31"/>
      <c r="D180" s="144" t="s">
        <v>161</v>
      </c>
      <c r="F180" s="145" t="s">
        <v>691</v>
      </c>
      <c r="I180" s="146"/>
      <c r="L180" s="31"/>
      <c r="M180" s="147"/>
      <c r="T180" s="55"/>
      <c r="AT180" s="16" t="s">
        <v>161</v>
      </c>
      <c r="AU180" s="16" t="s">
        <v>85</v>
      </c>
    </row>
    <row r="181" spans="2:65" s="13" customFormat="1" ht="10">
      <c r="B181" s="155"/>
      <c r="D181" s="149" t="s">
        <v>163</v>
      </c>
      <c r="E181" s="156" t="s">
        <v>1</v>
      </c>
      <c r="F181" s="157" t="s">
        <v>834</v>
      </c>
      <c r="H181" s="158">
        <v>6.6</v>
      </c>
      <c r="I181" s="159"/>
      <c r="L181" s="155"/>
      <c r="M181" s="160"/>
      <c r="T181" s="161"/>
      <c r="AT181" s="156" t="s">
        <v>163</v>
      </c>
      <c r="AU181" s="156" t="s">
        <v>85</v>
      </c>
      <c r="AV181" s="13" t="s">
        <v>85</v>
      </c>
      <c r="AW181" s="13" t="s">
        <v>31</v>
      </c>
      <c r="AX181" s="13" t="s">
        <v>80</v>
      </c>
      <c r="AY181" s="156" t="s">
        <v>148</v>
      </c>
    </row>
    <row r="182" spans="2:65" s="1" customFormat="1" ht="24.15" customHeight="1">
      <c r="B182" s="130"/>
      <c r="C182" s="131" t="s">
        <v>359</v>
      </c>
      <c r="D182" s="131" t="s">
        <v>154</v>
      </c>
      <c r="E182" s="132" t="s">
        <v>692</v>
      </c>
      <c r="F182" s="133" t="s">
        <v>693</v>
      </c>
      <c r="G182" s="134" t="s">
        <v>246</v>
      </c>
      <c r="H182" s="135">
        <v>12</v>
      </c>
      <c r="I182" s="136"/>
      <c r="J182" s="137">
        <f>ROUND(I182*H182,2)</f>
        <v>0</v>
      </c>
      <c r="K182" s="133" t="s">
        <v>194</v>
      </c>
      <c r="L182" s="31"/>
      <c r="M182" s="138" t="s">
        <v>1</v>
      </c>
      <c r="N182" s="139" t="s">
        <v>40</v>
      </c>
      <c r="P182" s="140">
        <f>O182*H182</f>
        <v>0</v>
      </c>
      <c r="Q182" s="140">
        <v>7.7999999999999999E-4</v>
      </c>
      <c r="R182" s="140">
        <f>Q182*H182</f>
        <v>9.3600000000000003E-3</v>
      </c>
      <c r="S182" s="140">
        <v>0</v>
      </c>
      <c r="T182" s="141">
        <f>S182*H182</f>
        <v>0</v>
      </c>
      <c r="AR182" s="142" t="s">
        <v>215</v>
      </c>
      <c r="AT182" s="142" t="s">
        <v>154</v>
      </c>
      <c r="AU182" s="142" t="s">
        <v>85</v>
      </c>
      <c r="AY182" s="16" t="s">
        <v>148</v>
      </c>
      <c r="BE182" s="143">
        <f>IF(N182="základní",J182,0)</f>
        <v>0</v>
      </c>
      <c r="BF182" s="143">
        <f>IF(N182="snížená",J182,0)</f>
        <v>0</v>
      </c>
      <c r="BG182" s="143">
        <f>IF(N182="zákl. přenesená",J182,0)</f>
        <v>0</v>
      </c>
      <c r="BH182" s="143">
        <f>IF(N182="sníž. přenesená",J182,0)</f>
        <v>0</v>
      </c>
      <c r="BI182" s="143">
        <f>IF(N182="nulová",J182,0)</f>
        <v>0</v>
      </c>
      <c r="BJ182" s="16" t="s">
        <v>80</v>
      </c>
      <c r="BK182" s="143">
        <f>ROUND(I182*H182,2)</f>
        <v>0</v>
      </c>
      <c r="BL182" s="16" t="s">
        <v>215</v>
      </c>
      <c r="BM182" s="142" t="s">
        <v>694</v>
      </c>
    </row>
    <row r="183" spans="2:65" s="1" customFormat="1" ht="10">
      <c r="B183" s="31"/>
      <c r="D183" s="144" t="s">
        <v>161</v>
      </c>
      <c r="F183" s="145" t="s">
        <v>695</v>
      </c>
      <c r="I183" s="146"/>
      <c r="L183" s="31"/>
      <c r="M183" s="147"/>
      <c r="T183" s="55"/>
      <c r="AT183" s="16" t="s">
        <v>161</v>
      </c>
      <c r="AU183" s="16" t="s">
        <v>85</v>
      </c>
    </row>
    <row r="184" spans="2:65" s="13" customFormat="1" ht="10">
      <c r="B184" s="155"/>
      <c r="D184" s="149" t="s">
        <v>163</v>
      </c>
      <c r="E184" s="156" t="s">
        <v>1</v>
      </c>
      <c r="F184" s="157" t="s">
        <v>220</v>
      </c>
      <c r="H184" s="158">
        <v>6</v>
      </c>
      <c r="I184" s="159"/>
      <c r="L184" s="155"/>
      <c r="M184" s="160"/>
      <c r="T184" s="161"/>
      <c r="AT184" s="156" t="s">
        <v>163</v>
      </c>
      <c r="AU184" s="156" t="s">
        <v>85</v>
      </c>
      <c r="AV184" s="13" t="s">
        <v>85</v>
      </c>
      <c r="AW184" s="13" t="s">
        <v>31</v>
      </c>
      <c r="AX184" s="13" t="s">
        <v>75</v>
      </c>
      <c r="AY184" s="156" t="s">
        <v>148</v>
      </c>
    </row>
    <row r="185" spans="2:65" s="13" customFormat="1" ht="10">
      <c r="B185" s="155"/>
      <c r="D185" s="149" t="s">
        <v>163</v>
      </c>
      <c r="E185" s="156" t="s">
        <v>1</v>
      </c>
      <c r="F185" s="157" t="s">
        <v>220</v>
      </c>
      <c r="H185" s="158">
        <v>6</v>
      </c>
      <c r="I185" s="159"/>
      <c r="L185" s="155"/>
      <c r="M185" s="160"/>
      <c r="T185" s="161"/>
      <c r="AT185" s="156" t="s">
        <v>163</v>
      </c>
      <c r="AU185" s="156" t="s">
        <v>85</v>
      </c>
      <c r="AV185" s="13" t="s">
        <v>85</v>
      </c>
      <c r="AW185" s="13" t="s">
        <v>31</v>
      </c>
      <c r="AX185" s="13" t="s">
        <v>75</v>
      </c>
      <c r="AY185" s="156" t="s">
        <v>148</v>
      </c>
    </row>
    <row r="186" spans="2:65" s="14" customFormat="1" ht="10">
      <c r="B186" s="167"/>
      <c r="D186" s="149" t="s">
        <v>163</v>
      </c>
      <c r="E186" s="168" t="s">
        <v>1</v>
      </c>
      <c r="F186" s="169" t="s">
        <v>219</v>
      </c>
      <c r="H186" s="170">
        <v>12</v>
      </c>
      <c r="I186" s="171"/>
      <c r="L186" s="167"/>
      <c r="M186" s="172"/>
      <c r="T186" s="173"/>
      <c r="AT186" s="168" t="s">
        <v>163</v>
      </c>
      <c r="AU186" s="168" t="s">
        <v>85</v>
      </c>
      <c r="AV186" s="14" t="s">
        <v>195</v>
      </c>
      <c r="AW186" s="14" t="s">
        <v>31</v>
      </c>
      <c r="AX186" s="14" t="s">
        <v>80</v>
      </c>
      <c r="AY186" s="168" t="s">
        <v>148</v>
      </c>
    </row>
    <row r="187" spans="2:65" s="1" customFormat="1" ht="24.15" customHeight="1">
      <c r="B187" s="130"/>
      <c r="C187" s="131" t="s">
        <v>365</v>
      </c>
      <c r="D187" s="131" t="s">
        <v>154</v>
      </c>
      <c r="E187" s="132" t="s">
        <v>846</v>
      </c>
      <c r="F187" s="133" t="s">
        <v>847</v>
      </c>
      <c r="G187" s="134" t="s">
        <v>246</v>
      </c>
      <c r="H187" s="135">
        <v>6</v>
      </c>
      <c r="I187" s="136"/>
      <c r="J187" s="137">
        <f>ROUND(I187*H187,2)</f>
        <v>0</v>
      </c>
      <c r="K187" s="133" t="s">
        <v>158</v>
      </c>
      <c r="L187" s="31"/>
      <c r="M187" s="138" t="s">
        <v>1</v>
      </c>
      <c r="N187" s="139" t="s">
        <v>40</v>
      </c>
      <c r="P187" s="140">
        <f>O187*H187</f>
        <v>0</v>
      </c>
      <c r="Q187" s="140">
        <v>1.7700000000000001E-3</v>
      </c>
      <c r="R187" s="140">
        <f>Q187*H187</f>
        <v>1.0620000000000001E-2</v>
      </c>
      <c r="S187" s="140">
        <v>0</v>
      </c>
      <c r="T187" s="141">
        <f>S187*H187</f>
        <v>0</v>
      </c>
      <c r="AR187" s="142" t="s">
        <v>215</v>
      </c>
      <c r="AT187" s="142" t="s">
        <v>154</v>
      </c>
      <c r="AU187" s="142" t="s">
        <v>85</v>
      </c>
      <c r="AY187" s="16" t="s">
        <v>148</v>
      </c>
      <c r="BE187" s="143">
        <f>IF(N187="základní",J187,0)</f>
        <v>0</v>
      </c>
      <c r="BF187" s="143">
        <f>IF(N187="snížená",J187,0)</f>
        <v>0</v>
      </c>
      <c r="BG187" s="143">
        <f>IF(N187="zákl. přenesená",J187,0)</f>
        <v>0</v>
      </c>
      <c r="BH187" s="143">
        <f>IF(N187="sníž. přenesená",J187,0)</f>
        <v>0</v>
      </c>
      <c r="BI187" s="143">
        <f>IF(N187="nulová",J187,0)</f>
        <v>0</v>
      </c>
      <c r="BJ187" s="16" t="s">
        <v>80</v>
      </c>
      <c r="BK187" s="143">
        <f>ROUND(I187*H187,2)</f>
        <v>0</v>
      </c>
      <c r="BL187" s="16" t="s">
        <v>215</v>
      </c>
      <c r="BM187" s="142" t="s">
        <v>848</v>
      </c>
    </row>
    <row r="188" spans="2:65" s="1" customFormat="1" ht="10">
      <c r="B188" s="31"/>
      <c r="D188" s="144" t="s">
        <v>161</v>
      </c>
      <c r="F188" s="145" t="s">
        <v>849</v>
      </c>
      <c r="I188" s="146"/>
      <c r="L188" s="31"/>
      <c r="M188" s="147"/>
      <c r="T188" s="55"/>
      <c r="AT188" s="16" t="s">
        <v>161</v>
      </c>
      <c r="AU188" s="16" t="s">
        <v>85</v>
      </c>
    </row>
    <row r="189" spans="2:65" s="13" customFormat="1" ht="10">
      <c r="B189" s="155"/>
      <c r="D189" s="149" t="s">
        <v>163</v>
      </c>
      <c r="E189" s="156" t="s">
        <v>1</v>
      </c>
      <c r="F189" s="157" t="s">
        <v>220</v>
      </c>
      <c r="H189" s="158">
        <v>6</v>
      </c>
      <c r="I189" s="159"/>
      <c r="L189" s="155"/>
      <c r="M189" s="160"/>
      <c r="T189" s="161"/>
      <c r="AT189" s="156" t="s">
        <v>163</v>
      </c>
      <c r="AU189" s="156" t="s">
        <v>85</v>
      </c>
      <c r="AV189" s="13" t="s">
        <v>85</v>
      </c>
      <c r="AW189" s="13" t="s">
        <v>31</v>
      </c>
      <c r="AX189" s="13" t="s">
        <v>80</v>
      </c>
      <c r="AY189" s="156" t="s">
        <v>148</v>
      </c>
    </row>
    <row r="190" spans="2:65" s="1" customFormat="1" ht="33" customHeight="1">
      <c r="B190" s="130"/>
      <c r="C190" s="131" t="s">
        <v>370</v>
      </c>
      <c r="D190" s="131" t="s">
        <v>154</v>
      </c>
      <c r="E190" s="132" t="s">
        <v>469</v>
      </c>
      <c r="F190" s="133" t="s">
        <v>470</v>
      </c>
      <c r="G190" s="134" t="s">
        <v>246</v>
      </c>
      <c r="H190" s="135">
        <v>5.2</v>
      </c>
      <c r="I190" s="136"/>
      <c r="J190" s="137">
        <f>ROUND(I190*H190,2)</f>
        <v>0</v>
      </c>
      <c r="K190" s="133" t="s">
        <v>158</v>
      </c>
      <c r="L190" s="31"/>
      <c r="M190" s="138" t="s">
        <v>1</v>
      </c>
      <c r="N190" s="139" t="s">
        <v>40</v>
      </c>
      <c r="P190" s="140">
        <f>O190*H190</f>
        <v>0</v>
      </c>
      <c r="Q190" s="140">
        <v>4.3800000000000002E-3</v>
      </c>
      <c r="R190" s="140">
        <f>Q190*H190</f>
        <v>2.2776000000000001E-2</v>
      </c>
      <c r="S190" s="140">
        <v>0</v>
      </c>
      <c r="T190" s="141">
        <f>S190*H190</f>
        <v>0</v>
      </c>
      <c r="AR190" s="142" t="s">
        <v>215</v>
      </c>
      <c r="AT190" s="142" t="s">
        <v>154</v>
      </c>
      <c r="AU190" s="142" t="s">
        <v>85</v>
      </c>
      <c r="AY190" s="16" t="s">
        <v>148</v>
      </c>
      <c r="BE190" s="143">
        <f>IF(N190="základní",J190,0)</f>
        <v>0</v>
      </c>
      <c r="BF190" s="143">
        <f>IF(N190="snížená",J190,0)</f>
        <v>0</v>
      </c>
      <c r="BG190" s="143">
        <f>IF(N190="zákl. přenesená",J190,0)</f>
        <v>0</v>
      </c>
      <c r="BH190" s="143">
        <f>IF(N190="sníž. přenesená",J190,0)</f>
        <v>0</v>
      </c>
      <c r="BI190" s="143">
        <f>IF(N190="nulová",J190,0)</f>
        <v>0</v>
      </c>
      <c r="BJ190" s="16" t="s">
        <v>80</v>
      </c>
      <c r="BK190" s="143">
        <f>ROUND(I190*H190,2)</f>
        <v>0</v>
      </c>
      <c r="BL190" s="16" t="s">
        <v>215</v>
      </c>
      <c r="BM190" s="142" t="s">
        <v>471</v>
      </c>
    </row>
    <row r="191" spans="2:65" s="1" customFormat="1" ht="10">
      <c r="B191" s="31"/>
      <c r="D191" s="144" t="s">
        <v>161</v>
      </c>
      <c r="F191" s="145" t="s">
        <v>472</v>
      </c>
      <c r="I191" s="146"/>
      <c r="L191" s="31"/>
      <c r="M191" s="147"/>
      <c r="T191" s="55"/>
      <c r="AT191" s="16" t="s">
        <v>161</v>
      </c>
      <c r="AU191" s="16" t="s">
        <v>85</v>
      </c>
    </row>
    <row r="192" spans="2:65" s="13" customFormat="1" ht="10">
      <c r="B192" s="155"/>
      <c r="D192" s="149" t="s">
        <v>163</v>
      </c>
      <c r="E192" s="156" t="s">
        <v>1</v>
      </c>
      <c r="F192" s="157" t="s">
        <v>833</v>
      </c>
      <c r="H192" s="158">
        <v>5.2</v>
      </c>
      <c r="I192" s="159"/>
      <c r="L192" s="155"/>
      <c r="M192" s="160"/>
      <c r="T192" s="161"/>
      <c r="AT192" s="156" t="s">
        <v>163</v>
      </c>
      <c r="AU192" s="156" t="s">
        <v>85</v>
      </c>
      <c r="AV192" s="13" t="s">
        <v>85</v>
      </c>
      <c r="AW192" s="13" t="s">
        <v>31</v>
      </c>
      <c r="AX192" s="13" t="s">
        <v>80</v>
      </c>
      <c r="AY192" s="156" t="s">
        <v>148</v>
      </c>
    </row>
    <row r="193" spans="2:65" s="1" customFormat="1" ht="24.15" customHeight="1">
      <c r="B193" s="130"/>
      <c r="C193" s="131" t="s">
        <v>7</v>
      </c>
      <c r="D193" s="131" t="s">
        <v>154</v>
      </c>
      <c r="E193" s="132" t="s">
        <v>816</v>
      </c>
      <c r="F193" s="133" t="s">
        <v>817</v>
      </c>
      <c r="G193" s="134" t="s">
        <v>246</v>
      </c>
      <c r="H193" s="135">
        <v>6.6</v>
      </c>
      <c r="I193" s="136"/>
      <c r="J193" s="137">
        <f>ROUND(I193*H193,2)</f>
        <v>0</v>
      </c>
      <c r="K193" s="133" t="s">
        <v>158</v>
      </c>
      <c r="L193" s="31"/>
      <c r="M193" s="138" t="s">
        <v>1</v>
      </c>
      <c r="N193" s="139" t="s">
        <v>40</v>
      </c>
      <c r="P193" s="140">
        <f>O193*H193</f>
        <v>0</v>
      </c>
      <c r="Q193" s="140">
        <v>2.7399999999999998E-3</v>
      </c>
      <c r="R193" s="140">
        <f>Q193*H193</f>
        <v>1.8083999999999999E-2</v>
      </c>
      <c r="S193" s="140">
        <v>0</v>
      </c>
      <c r="T193" s="141">
        <f>S193*H193</f>
        <v>0</v>
      </c>
      <c r="AR193" s="142" t="s">
        <v>215</v>
      </c>
      <c r="AT193" s="142" t="s">
        <v>154</v>
      </c>
      <c r="AU193" s="142" t="s">
        <v>85</v>
      </c>
      <c r="AY193" s="16" t="s">
        <v>148</v>
      </c>
      <c r="BE193" s="143">
        <f>IF(N193="základní",J193,0)</f>
        <v>0</v>
      </c>
      <c r="BF193" s="143">
        <f>IF(N193="snížená",J193,0)</f>
        <v>0</v>
      </c>
      <c r="BG193" s="143">
        <f>IF(N193="zákl. přenesená",J193,0)</f>
        <v>0</v>
      </c>
      <c r="BH193" s="143">
        <f>IF(N193="sníž. přenesená",J193,0)</f>
        <v>0</v>
      </c>
      <c r="BI193" s="143">
        <f>IF(N193="nulová",J193,0)</f>
        <v>0</v>
      </c>
      <c r="BJ193" s="16" t="s">
        <v>80</v>
      </c>
      <c r="BK193" s="143">
        <f>ROUND(I193*H193,2)</f>
        <v>0</v>
      </c>
      <c r="BL193" s="16" t="s">
        <v>215</v>
      </c>
      <c r="BM193" s="142" t="s">
        <v>818</v>
      </c>
    </row>
    <row r="194" spans="2:65" s="1" customFormat="1" ht="10">
      <c r="B194" s="31"/>
      <c r="D194" s="144" t="s">
        <v>161</v>
      </c>
      <c r="F194" s="145" t="s">
        <v>819</v>
      </c>
      <c r="I194" s="146"/>
      <c r="L194" s="31"/>
      <c r="M194" s="147"/>
      <c r="T194" s="55"/>
      <c r="AT194" s="16" t="s">
        <v>161</v>
      </c>
      <c r="AU194" s="16" t="s">
        <v>85</v>
      </c>
    </row>
    <row r="195" spans="2:65" s="13" customFormat="1" ht="10">
      <c r="B195" s="155"/>
      <c r="D195" s="149" t="s">
        <v>163</v>
      </c>
      <c r="E195" s="156" t="s">
        <v>1</v>
      </c>
      <c r="F195" s="157" t="s">
        <v>834</v>
      </c>
      <c r="H195" s="158">
        <v>6.6</v>
      </c>
      <c r="I195" s="159"/>
      <c r="L195" s="155"/>
      <c r="M195" s="160"/>
      <c r="T195" s="161"/>
      <c r="AT195" s="156" t="s">
        <v>163</v>
      </c>
      <c r="AU195" s="156" t="s">
        <v>85</v>
      </c>
      <c r="AV195" s="13" t="s">
        <v>85</v>
      </c>
      <c r="AW195" s="13" t="s">
        <v>31</v>
      </c>
      <c r="AX195" s="13" t="s">
        <v>80</v>
      </c>
      <c r="AY195" s="156" t="s">
        <v>148</v>
      </c>
    </row>
    <row r="196" spans="2:65" s="1" customFormat="1" ht="24.15" customHeight="1">
      <c r="B196" s="130"/>
      <c r="C196" s="131" t="s">
        <v>377</v>
      </c>
      <c r="D196" s="131" t="s">
        <v>154</v>
      </c>
      <c r="E196" s="132" t="s">
        <v>820</v>
      </c>
      <c r="F196" s="133" t="s">
        <v>821</v>
      </c>
      <c r="G196" s="134" t="s">
        <v>238</v>
      </c>
      <c r="H196" s="135">
        <v>1</v>
      </c>
      <c r="I196" s="136"/>
      <c r="J196" s="137">
        <f>ROUND(I196*H196,2)</f>
        <v>0</v>
      </c>
      <c r="K196" s="133" t="s">
        <v>158</v>
      </c>
      <c r="L196" s="31"/>
      <c r="M196" s="138" t="s">
        <v>1</v>
      </c>
      <c r="N196" s="139" t="s">
        <v>40</v>
      </c>
      <c r="P196" s="140">
        <f>O196*H196</f>
        <v>0</v>
      </c>
      <c r="Q196" s="140">
        <v>4.4000000000000002E-4</v>
      </c>
      <c r="R196" s="140">
        <f>Q196*H196</f>
        <v>4.4000000000000002E-4</v>
      </c>
      <c r="S196" s="140">
        <v>0</v>
      </c>
      <c r="T196" s="141">
        <f>S196*H196</f>
        <v>0</v>
      </c>
      <c r="AR196" s="142" t="s">
        <v>215</v>
      </c>
      <c r="AT196" s="142" t="s">
        <v>154</v>
      </c>
      <c r="AU196" s="142" t="s">
        <v>85</v>
      </c>
      <c r="AY196" s="16" t="s">
        <v>148</v>
      </c>
      <c r="BE196" s="143">
        <f>IF(N196="základní",J196,0)</f>
        <v>0</v>
      </c>
      <c r="BF196" s="143">
        <f>IF(N196="snížená",J196,0)</f>
        <v>0</v>
      </c>
      <c r="BG196" s="143">
        <f>IF(N196="zákl. přenesená",J196,0)</f>
        <v>0</v>
      </c>
      <c r="BH196" s="143">
        <f>IF(N196="sníž. přenesená",J196,0)</f>
        <v>0</v>
      </c>
      <c r="BI196" s="143">
        <f>IF(N196="nulová",J196,0)</f>
        <v>0</v>
      </c>
      <c r="BJ196" s="16" t="s">
        <v>80</v>
      </c>
      <c r="BK196" s="143">
        <f>ROUND(I196*H196,2)</f>
        <v>0</v>
      </c>
      <c r="BL196" s="16" t="s">
        <v>215</v>
      </c>
      <c r="BM196" s="142" t="s">
        <v>822</v>
      </c>
    </row>
    <row r="197" spans="2:65" s="1" customFormat="1" ht="10">
      <c r="B197" s="31"/>
      <c r="D197" s="144" t="s">
        <v>161</v>
      </c>
      <c r="F197" s="145" t="s">
        <v>823</v>
      </c>
      <c r="I197" s="146"/>
      <c r="L197" s="31"/>
      <c r="M197" s="147"/>
      <c r="T197" s="55"/>
      <c r="AT197" s="16" t="s">
        <v>161</v>
      </c>
      <c r="AU197" s="16" t="s">
        <v>85</v>
      </c>
    </row>
    <row r="198" spans="2:65" s="1" customFormat="1" ht="24.15" customHeight="1">
      <c r="B198" s="130"/>
      <c r="C198" s="131" t="s">
        <v>382</v>
      </c>
      <c r="D198" s="131" t="s">
        <v>154</v>
      </c>
      <c r="E198" s="132" t="s">
        <v>824</v>
      </c>
      <c r="F198" s="133" t="s">
        <v>825</v>
      </c>
      <c r="G198" s="134" t="s">
        <v>246</v>
      </c>
      <c r="H198" s="135">
        <v>3.8</v>
      </c>
      <c r="I198" s="136"/>
      <c r="J198" s="137">
        <f>ROUND(I198*H198,2)</f>
        <v>0</v>
      </c>
      <c r="K198" s="133" t="s">
        <v>158</v>
      </c>
      <c r="L198" s="31"/>
      <c r="M198" s="138" t="s">
        <v>1</v>
      </c>
      <c r="N198" s="139" t="s">
        <v>40</v>
      </c>
      <c r="P198" s="140">
        <f>O198*H198</f>
        <v>0</v>
      </c>
      <c r="Q198" s="140">
        <v>1.1100000000000001E-3</v>
      </c>
      <c r="R198" s="140">
        <f>Q198*H198</f>
        <v>4.2180000000000004E-3</v>
      </c>
      <c r="S198" s="140">
        <v>0</v>
      </c>
      <c r="T198" s="141">
        <f>S198*H198</f>
        <v>0</v>
      </c>
      <c r="AR198" s="142" t="s">
        <v>215</v>
      </c>
      <c r="AT198" s="142" t="s">
        <v>154</v>
      </c>
      <c r="AU198" s="142" t="s">
        <v>85</v>
      </c>
      <c r="AY198" s="16" t="s">
        <v>148</v>
      </c>
      <c r="BE198" s="143">
        <f>IF(N198="základní",J198,0)</f>
        <v>0</v>
      </c>
      <c r="BF198" s="143">
        <f>IF(N198="snížená",J198,0)</f>
        <v>0</v>
      </c>
      <c r="BG198" s="143">
        <f>IF(N198="zákl. přenesená",J198,0)</f>
        <v>0</v>
      </c>
      <c r="BH198" s="143">
        <f>IF(N198="sníž. přenesená",J198,0)</f>
        <v>0</v>
      </c>
      <c r="BI198" s="143">
        <f>IF(N198="nulová",J198,0)</f>
        <v>0</v>
      </c>
      <c r="BJ198" s="16" t="s">
        <v>80</v>
      </c>
      <c r="BK198" s="143">
        <f>ROUND(I198*H198,2)</f>
        <v>0</v>
      </c>
      <c r="BL198" s="16" t="s">
        <v>215</v>
      </c>
      <c r="BM198" s="142" t="s">
        <v>826</v>
      </c>
    </row>
    <row r="199" spans="2:65" s="1" customFormat="1" ht="10">
      <c r="B199" s="31"/>
      <c r="D199" s="144" t="s">
        <v>161</v>
      </c>
      <c r="F199" s="145" t="s">
        <v>827</v>
      </c>
      <c r="I199" s="146"/>
      <c r="L199" s="31"/>
      <c r="M199" s="147"/>
      <c r="T199" s="55"/>
      <c r="AT199" s="16" t="s">
        <v>161</v>
      </c>
      <c r="AU199" s="16" t="s">
        <v>85</v>
      </c>
    </row>
    <row r="200" spans="2:65" s="13" customFormat="1" ht="10">
      <c r="B200" s="155"/>
      <c r="D200" s="149" t="s">
        <v>163</v>
      </c>
      <c r="E200" s="156" t="s">
        <v>1</v>
      </c>
      <c r="F200" s="157" t="s">
        <v>792</v>
      </c>
      <c r="H200" s="158">
        <v>3.8</v>
      </c>
      <c r="I200" s="159"/>
      <c r="L200" s="155"/>
      <c r="M200" s="160"/>
      <c r="T200" s="161"/>
      <c r="AT200" s="156" t="s">
        <v>163</v>
      </c>
      <c r="AU200" s="156" t="s">
        <v>85</v>
      </c>
      <c r="AV200" s="13" t="s">
        <v>85</v>
      </c>
      <c r="AW200" s="13" t="s">
        <v>31</v>
      </c>
      <c r="AX200" s="13" t="s">
        <v>80</v>
      </c>
      <c r="AY200" s="156" t="s">
        <v>148</v>
      </c>
    </row>
    <row r="201" spans="2:65" s="1" customFormat="1" ht="24.15" customHeight="1">
      <c r="B201" s="130"/>
      <c r="C201" s="131" t="s">
        <v>387</v>
      </c>
      <c r="D201" s="131" t="s">
        <v>154</v>
      </c>
      <c r="E201" s="132" t="s">
        <v>485</v>
      </c>
      <c r="F201" s="133" t="s">
        <v>486</v>
      </c>
      <c r="G201" s="134" t="s">
        <v>193</v>
      </c>
      <c r="H201" s="135">
        <v>7.1999999999999995E-2</v>
      </c>
      <c r="I201" s="136"/>
      <c r="J201" s="137">
        <f>ROUND(I201*H201,2)</f>
        <v>0</v>
      </c>
      <c r="K201" s="133" t="s">
        <v>194</v>
      </c>
      <c r="L201" s="31"/>
      <c r="M201" s="138" t="s">
        <v>1</v>
      </c>
      <c r="N201" s="139" t="s">
        <v>40</v>
      </c>
      <c r="P201" s="140">
        <f>O201*H201</f>
        <v>0</v>
      </c>
      <c r="Q201" s="140">
        <v>0</v>
      </c>
      <c r="R201" s="140">
        <f>Q201*H201</f>
        <v>0</v>
      </c>
      <c r="S201" s="140">
        <v>0</v>
      </c>
      <c r="T201" s="141">
        <f>S201*H201</f>
        <v>0</v>
      </c>
      <c r="AR201" s="142" t="s">
        <v>215</v>
      </c>
      <c r="AT201" s="142" t="s">
        <v>154</v>
      </c>
      <c r="AU201" s="142" t="s">
        <v>85</v>
      </c>
      <c r="AY201" s="16" t="s">
        <v>148</v>
      </c>
      <c r="BE201" s="143">
        <f>IF(N201="základní",J201,0)</f>
        <v>0</v>
      </c>
      <c r="BF201" s="143">
        <f>IF(N201="snížená",J201,0)</f>
        <v>0</v>
      </c>
      <c r="BG201" s="143">
        <f>IF(N201="zákl. přenesená",J201,0)</f>
        <v>0</v>
      </c>
      <c r="BH201" s="143">
        <f>IF(N201="sníž. přenesená",J201,0)</f>
        <v>0</v>
      </c>
      <c r="BI201" s="143">
        <f>IF(N201="nulová",J201,0)</f>
        <v>0</v>
      </c>
      <c r="BJ201" s="16" t="s">
        <v>80</v>
      </c>
      <c r="BK201" s="143">
        <f>ROUND(I201*H201,2)</f>
        <v>0</v>
      </c>
      <c r="BL201" s="16" t="s">
        <v>215</v>
      </c>
      <c r="BM201" s="142" t="s">
        <v>487</v>
      </c>
    </row>
    <row r="202" spans="2:65" s="1" customFormat="1" ht="10">
      <c r="B202" s="31"/>
      <c r="D202" s="144" t="s">
        <v>161</v>
      </c>
      <c r="F202" s="145" t="s">
        <v>488</v>
      </c>
      <c r="I202" s="146"/>
      <c r="L202" s="31"/>
      <c r="M202" s="147"/>
      <c r="T202" s="55"/>
      <c r="AT202" s="16" t="s">
        <v>161</v>
      </c>
      <c r="AU202" s="16" t="s">
        <v>85</v>
      </c>
    </row>
    <row r="203" spans="2:65" s="11" customFormat="1" ht="25.9" customHeight="1">
      <c r="B203" s="118"/>
      <c r="D203" s="119" t="s">
        <v>74</v>
      </c>
      <c r="E203" s="120" t="s">
        <v>149</v>
      </c>
      <c r="F203" s="120" t="s">
        <v>150</v>
      </c>
      <c r="I203" s="121"/>
      <c r="J203" s="122">
        <f>BK203</f>
        <v>0</v>
      </c>
      <c r="L203" s="118"/>
      <c r="M203" s="123"/>
      <c r="P203" s="124">
        <f>P204</f>
        <v>0</v>
      </c>
      <c r="R203" s="124">
        <f>R204</f>
        <v>0</v>
      </c>
      <c r="T203" s="125">
        <f>T204</f>
        <v>0</v>
      </c>
      <c r="AR203" s="119" t="s">
        <v>151</v>
      </c>
      <c r="AT203" s="126" t="s">
        <v>74</v>
      </c>
      <c r="AU203" s="126" t="s">
        <v>75</v>
      </c>
      <c r="AY203" s="119" t="s">
        <v>148</v>
      </c>
      <c r="BK203" s="127">
        <f>BK204</f>
        <v>0</v>
      </c>
    </row>
    <row r="204" spans="2:65" s="11" customFormat="1" ht="22.75" customHeight="1">
      <c r="B204" s="118"/>
      <c r="D204" s="119" t="s">
        <v>74</v>
      </c>
      <c r="E204" s="128" t="s">
        <v>170</v>
      </c>
      <c r="F204" s="128" t="s">
        <v>171</v>
      </c>
      <c r="I204" s="121"/>
      <c r="J204" s="129">
        <f>BK204</f>
        <v>0</v>
      </c>
      <c r="L204" s="118"/>
      <c r="M204" s="123"/>
      <c r="P204" s="124">
        <f>SUM(P205:P210)</f>
        <v>0</v>
      </c>
      <c r="R204" s="124">
        <f>SUM(R205:R210)</f>
        <v>0</v>
      </c>
      <c r="T204" s="125">
        <f>SUM(T205:T210)</f>
        <v>0</v>
      </c>
      <c r="AR204" s="119" t="s">
        <v>151</v>
      </c>
      <c r="AT204" s="126" t="s">
        <v>74</v>
      </c>
      <c r="AU204" s="126" t="s">
        <v>80</v>
      </c>
      <c r="AY204" s="119" t="s">
        <v>148</v>
      </c>
      <c r="BK204" s="127">
        <f>SUM(BK205:BK210)</f>
        <v>0</v>
      </c>
    </row>
    <row r="205" spans="2:65" s="1" customFormat="1" ht="24.15" customHeight="1">
      <c r="B205" s="130"/>
      <c r="C205" s="131" t="s">
        <v>390</v>
      </c>
      <c r="D205" s="131" t="s">
        <v>154</v>
      </c>
      <c r="E205" s="132" t="s">
        <v>526</v>
      </c>
      <c r="F205" s="133" t="s">
        <v>527</v>
      </c>
      <c r="G205" s="134" t="s">
        <v>246</v>
      </c>
      <c r="H205" s="135">
        <v>11.2</v>
      </c>
      <c r="I205" s="136"/>
      <c r="J205" s="137">
        <f>ROUND(I205*H205,2)</f>
        <v>0</v>
      </c>
      <c r="K205" s="133" t="s">
        <v>1</v>
      </c>
      <c r="L205" s="31"/>
      <c r="M205" s="138" t="s">
        <v>1</v>
      </c>
      <c r="N205" s="139" t="s">
        <v>40</v>
      </c>
      <c r="P205" s="140">
        <f>O205*H205</f>
        <v>0</v>
      </c>
      <c r="Q205" s="140">
        <v>0</v>
      </c>
      <c r="R205" s="140">
        <f>Q205*H205</f>
        <v>0</v>
      </c>
      <c r="S205" s="140">
        <v>0</v>
      </c>
      <c r="T205" s="141">
        <f>S205*H205</f>
        <v>0</v>
      </c>
      <c r="AR205" s="142" t="s">
        <v>159</v>
      </c>
      <c r="AT205" s="142" t="s">
        <v>154</v>
      </c>
      <c r="AU205" s="142" t="s">
        <v>85</v>
      </c>
      <c r="AY205" s="16" t="s">
        <v>148</v>
      </c>
      <c r="BE205" s="143">
        <f>IF(N205="základní",J205,0)</f>
        <v>0</v>
      </c>
      <c r="BF205" s="143">
        <f>IF(N205="snížená",J205,0)</f>
        <v>0</v>
      </c>
      <c r="BG205" s="143">
        <f>IF(N205="zákl. přenesená",J205,0)</f>
        <v>0</v>
      </c>
      <c r="BH205" s="143">
        <f>IF(N205="sníž. přenesená",J205,0)</f>
        <v>0</v>
      </c>
      <c r="BI205" s="143">
        <f>IF(N205="nulová",J205,0)</f>
        <v>0</v>
      </c>
      <c r="BJ205" s="16" t="s">
        <v>80</v>
      </c>
      <c r="BK205" s="143">
        <f>ROUND(I205*H205,2)</f>
        <v>0</v>
      </c>
      <c r="BL205" s="16" t="s">
        <v>159</v>
      </c>
      <c r="BM205" s="142" t="s">
        <v>528</v>
      </c>
    </row>
    <row r="206" spans="2:65" s="13" customFormat="1" ht="10">
      <c r="B206" s="155"/>
      <c r="D206" s="149" t="s">
        <v>163</v>
      </c>
      <c r="E206" s="156" t="s">
        <v>1</v>
      </c>
      <c r="F206" s="157" t="s">
        <v>220</v>
      </c>
      <c r="H206" s="158">
        <v>6</v>
      </c>
      <c r="I206" s="159"/>
      <c r="L206" s="155"/>
      <c r="M206" s="160"/>
      <c r="T206" s="161"/>
      <c r="AT206" s="156" t="s">
        <v>163</v>
      </c>
      <c r="AU206" s="156" t="s">
        <v>85</v>
      </c>
      <c r="AV206" s="13" t="s">
        <v>85</v>
      </c>
      <c r="AW206" s="13" t="s">
        <v>31</v>
      </c>
      <c r="AX206" s="13" t="s">
        <v>75</v>
      </c>
      <c r="AY206" s="156" t="s">
        <v>148</v>
      </c>
    </row>
    <row r="207" spans="2:65" s="13" customFormat="1" ht="10">
      <c r="B207" s="155"/>
      <c r="D207" s="149" t="s">
        <v>163</v>
      </c>
      <c r="E207" s="156" t="s">
        <v>1</v>
      </c>
      <c r="F207" s="157" t="s">
        <v>833</v>
      </c>
      <c r="H207" s="158">
        <v>5.2</v>
      </c>
      <c r="I207" s="159"/>
      <c r="L207" s="155"/>
      <c r="M207" s="160"/>
      <c r="T207" s="161"/>
      <c r="AT207" s="156" t="s">
        <v>163</v>
      </c>
      <c r="AU207" s="156" t="s">
        <v>85</v>
      </c>
      <c r="AV207" s="13" t="s">
        <v>85</v>
      </c>
      <c r="AW207" s="13" t="s">
        <v>31</v>
      </c>
      <c r="AX207" s="13" t="s">
        <v>75</v>
      </c>
      <c r="AY207" s="156" t="s">
        <v>148</v>
      </c>
    </row>
    <row r="208" spans="2:65" s="14" customFormat="1" ht="10">
      <c r="B208" s="167"/>
      <c r="D208" s="149" t="s">
        <v>163</v>
      </c>
      <c r="E208" s="168" t="s">
        <v>1</v>
      </c>
      <c r="F208" s="169" t="s">
        <v>219</v>
      </c>
      <c r="H208" s="170">
        <v>11.2</v>
      </c>
      <c r="I208" s="171"/>
      <c r="L208" s="167"/>
      <c r="M208" s="172"/>
      <c r="T208" s="173"/>
      <c r="AT208" s="168" t="s">
        <v>163</v>
      </c>
      <c r="AU208" s="168" t="s">
        <v>85</v>
      </c>
      <c r="AV208" s="14" t="s">
        <v>195</v>
      </c>
      <c r="AW208" s="14" t="s">
        <v>31</v>
      </c>
      <c r="AX208" s="14" t="s">
        <v>80</v>
      </c>
      <c r="AY208" s="168" t="s">
        <v>148</v>
      </c>
    </row>
    <row r="209" spans="2:65" s="1" customFormat="1" ht="24.15" customHeight="1">
      <c r="B209" s="130"/>
      <c r="C209" s="131" t="s">
        <v>394</v>
      </c>
      <c r="D209" s="131" t="s">
        <v>154</v>
      </c>
      <c r="E209" s="132" t="s">
        <v>538</v>
      </c>
      <c r="F209" s="133" t="s">
        <v>539</v>
      </c>
      <c r="G209" s="134" t="s">
        <v>246</v>
      </c>
      <c r="H209" s="135">
        <v>6</v>
      </c>
      <c r="I209" s="136"/>
      <c r="J209" s="137">
        <f>ROUND(I209*H209,2)</f>
        <v>0</v>
      </c>
      <c r="K209" s="133" t="s">
        <v>1</v>
      </c>
      <c r="L209" s="31"/>
      <c r="M209" s="138" t="s">
        <v>1</v>
      </c>
      <c r="N209" s="139" t="s">
        <v>40</v>
      </c>
      <c r="P209" s="140">
        <f>O209*H209</f>
        <v>0</v>
      </c>
      <c r="Q209" s="140">
        <v>0</v>
      </c>
      <c r="R209" s="140">
        <f>Q209*H209</f>
        <v>0</v>
      </c>
      <c r="S209" s="140">
        <v>0</v>
      </c>
      <c r="T209" s="141">
        <f>S209*H209</f>
        <v>0</v>
      </c>
      <c r="AR209" s="142" t="s">
        <v>159</v>
      </c>
      <c r="AT209" s="142" t="s">
        <v>154</v>
      </c>
      <c r="AU209" s="142" t="s">
        <v>85</v>
      </c>
      <c r="AY209" s="16" t="s">
        <v>148</v>
      </c>
      <c r="BE209" s="143">
        <f>IF(N209="základní",J209,0)</f>
        <v>0</v>
      </c>
      <c r="BF209" s="143">
        <f>IF(N209="snížená",J209,0)</f>
        <v>0</v>
      </c>
      <c r="BG209" s="143">
        <f>IF(N209="zákl. přenesená",J209,0)</f>
        <v>0</v>
      </c>
      <c r="BH209" s="143">
        <f>IF(N209="sníž. přenesená",J209,0)</f>
        <v>0</v>
      </c>
      <c r="BI209" s="143">
        <f>IF(N209="nulová",J209,0)</f>
        <v>0</v>
      </c>
      <c r="BJ209" s="16" t="s">
        <v>80</v>
      </c>
      <c r="BK209" s="143">
        <f>ROUND(I209*H209,2)</f>
        <v>0</v>
      </c>
      <c r="BL209" s="16" t="s">
        <v>159</v>
      </c>
      <c r="BM209" s="142" t="s">
        <v>540</v>
      </c>
    </row>
    <row r="210" spans="2:65" s="13" customFormat="1" ht="10">
      <c r="B210" s="155"/>
      <c r="D210" s="149" t="s">
        <v>163</v>
      </c>
      <c r="E210" s="156" t="s">
        <v>1</v>
      </c>
      <c r="F210" s="157" t="s">
        <v>220</v>
      </c>
      <c r="H210" s="158">
        <v>6</v>
      </c>
      <c r="I210" s="159"/>
      <c r="L210" s="155"/>
      <c r="M210" s="186"/>
      <c r="N210" s="187"/>
      <c r="O210" s="187"/>
      <c r="P210" s="187"/>
      <c r="Q210" s="187"/>
      <c r="R210" s="187"/>
      <c r="S210" s="187"/>
      <c r="T210" s="188"/>
      <c r="AT210" s="156" t="s">
        <v>163</v>
      </c>
      <c r="AU210" s="156" t="s">
        <v>85</v>
      </c>
      <c r="AV210" s="13" t="s">
        <v>85</v>
      </c>
      <c r="AW210" s="13" t="s">
        <v>31</v>
      </c>
      <c r="AX210" s="13" t="s">
        <v>80</v>
      </c>
      <c r="AY210" s="156" t="s">
        <v>148</v>
      </c>
    </row>
    <row r="211" spans="2:65" s="1" customFormat="1" ht="7" customHeight="1">
      <c r="B211" s="43"/>
      <c r="C211" s="44"/>
      <c r="D211" s="44"/>
      <c r="E211" s="44"/>
      <c r="F211" s="44"/>
      <c r="G211" s="44"/>
      <c r="H211" s="44"/>
      <c r="I211" s="44"/>
      <c r="J211" s="44"/>
      <c r="K211" s="44"/>
      <c r="L211" s="31"/>
    </row>
  </sheetData>
  <autoFilter ref="C123:K210" xr:uid="{00000000-0009-0000-0000-00000B000000}"/>
  <mergeCells count="9">
    <mergeCell ref="E87:H87"/>
    <mergeCell ref="E114:H114"/>
    <mergeCell ref="E116:H116"/>
    <mergeCell ref="L2:V2"/>
    <mergeCell ref="E7:H7"/>
    <mergeCell ref="E9:H9"/>
    <mergeCell ref="E18:H18"/>
    <mergeCell ref="E27:H27"/>
    <mergeCell ref="E85:H85"/>
  </mergeCells>
  <hyperlinks>
    <hyperlink ref="F130" r:id="rId1" xr:uid="{00000000-0004-0000-0B00-000000000000}"/>
    <hyperlink ref="F135" r:id="rId2" xr:uid="{00000000-0004-0000-0B00-000001000000}"/>
    <hyperlink ref="F140" r:id="rId3" xr:uid="{00000000-0004-0000-0B00-000002000000}"/>
    <hyperlink ref="F145" r:id="rId4" xr:uid="{00000000-0004-0000-0B00-000003000000}"/>
    <hyperlink ref="F148" r:id="rId5" xr:uid="{00000000-0004-0000-0B00-000004000000}"/>
    <hyperlink ref="F154" r:id="rId6" xr:uid="{00000000-0004-0000-0B00-000005000000}"/>
    <hyperlink ref="F158" r:id="rId7" xr:uid="{00000000-0004-0000-0B00-000006000000}"/>
    <hyperlink ref="F162" r:id="rId8" xr:uid="{00000000-0004-0000-0B00-000007000000}"/>
    <hyperlink ref="F167" r:id="rId9" xr:uid="{00000000-0004-0000-0B00-000008000000}"/>
    <hyperlink ref="F172" r:id="rId10" xr:uid="{00000000-0004-0000-0B00-000009000000}"/>
    <hyperlink ref="F177" r:id="rId11" xr:uid="{00000000-0004-0000-0B00-00000A000000}"/>
    <hyperlink ref="F180" r:id="rId12" xr:uid="{00000000-0004-0000-0B00-00000B000000}"/>
    <hyperlink ref="F183" r:id="rId13" xr:uid="{00000000-0004-0000-0B00-00000C000000}"/>
    <hyperlink ref="F188" r:id="rId14" xr:uid="{00000000-0004-0000-0B00-00000D000000}"/>
    <hyperlink ref="F191" r:id="rId15" xr:uid="{00000000-0004-0000-0B00-00000E000000}"/>
    <hyperlink ref="F194" r:id="rId16" xr:uid="{00000000-0004-0000-0B00-00000F000000}"/>
    <hyperlink ref="F197" r:id="rId17" xr:uid="{00000000-0004-0000-0B00-000010000000}"/>
    <hyperlink ref="F199" r:id="rId18" xr:uid="{00000000-0004-0000-0B00-000011000000}"/>
    <hyperlink ref="F202" r:id="rId19" xr:uid="{00000000-0004-0000-0B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64"/>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115</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850</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ROUND(J124,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ROUND((SUM(BE124:BE163)),  2)</f>
        <v>0</v>
      </c>
      <c r="I33" s="90">
        <v>0.21</v>
      </c>
      <c r="J33" s="89">
        <f>ROUND(((SUM(BE124:BE163))*I33),  2)</f>
        <v>0</v>
      </c>
      <c r="L33" s="31"/>
    </row>
    <row r="34" spans="2:12" s="1" customFormat="1" ht="14.4" customHeight="1">
      <c r="B34" s="31"/>
      <c r="E34" s="26" t="s">
        <v>41</v>
      </c>
      <c r="F34" s="89">
        <f>ROUND((SUM(BF124:BF163)),  2)</f>
        <v>0</v>
      </c>
      <c r="I34" s="90">
        <v>0.12</v>
      </c>
      <c r="J34" s="89">
        <f>ROUND(((SUM(BF124:BF163))*I34),  2)</f>
        <v>0</v>
      </c>
      <c r="L34" s="31"/>
    </row>
    <row r="35" spans="2:12" s="1" customFormat="1" ht="14.4" hidden="1" customHeight="1">
      <c r="B35" s="31"/>
      <c r="E35" s="26" t="s">
        <v>42</v>
      </c>
      <c r="F35" s="89">
        <f>ROUND((SUM(BG124:BG163)),  2)</f>
        <v>0</v>
      </c>
      <c r="I35" s="90">
        <v>0.21</v>
      </c>
      <c r="J35" s="89">
        <f>0</f>
        <v>0</v>
      </c>
      <c r="L35" s="31"/>
    </row>
    <row r="36" spans="2:12" s="1" customFormat="1" ht="14.4" hidden="1" customHeight="1">
      <c r="B36" s="31"/>
      <c r="E36" s="26" t="s">
        <v>43</v>
      </c>
      <c r="F36" s="89">
        <f>ROUND((SUM(BH124:BH163)),  2)</f>
        <v>0</v>
      </c>
      <c r="I36" s="90">
        <v>0.12</v>
      </c>
      <c r="J36" s="89">
        <f>0</f>
        <v>0</v>
      </c>
      <c r="L36" s="31"/>
    </row>
    <row r="37" spans="2:12" s="1" customFormat="1" ht="14.4" hidden="1" customHeight="1">
      <c r="B37" s="31"/>
      <c r="E37" s="26" t="s">
        <v>44</v>
      </c>
      <c r="F37" s="89">
        <f>ROUND((SUM(BI124:BI163)),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F-B - Střecha F,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J124</f>
        <v>0</v>
      </c>
      <c r="L96" s="31"/>
      <c r="AU96" s="16" t="s">
        <v>128</v>
      </c>
    </row>
    <row r="97" spans="2:12" s="8" customFormat="1" ht="25" customHeight="1">
      <c r="B97" s="102"/>
      <c r="D97" s="103" t="s">
        <v>178</v>
      </c>
      <c r="E97" s="104"/>
      <c r="F97" s="104"/>
      <c r="G97" s="104"/>
      <c r="H97" s="104"/>
      <c r="I97" s="104"/>
      <c r="J97" s="105">
        <f>J125</f>
        <v>0</v>
      </c>
      <c r="L97" s="102"/>
    </row>
    <row r="98" spans="2:12" s="9" customFormat="1" ht="19.899999999999999" customHeight="1">
      <c r="B98" s="106"/>
      <c r="D98" s="107" t="s">
        <v>552</v>
      </c>
      <c r="E98" s="108"/>
      <c r="F98" s="108"/>
      <c r="G98" s="108"/>
      <c r="H98" s="108"/>
      <c r="I98" s="108"/>
      <c r="J98" s="109">
        <f>J126</f>
        <v>0</v>
      </c>
      <c r="L98" s="106"/>
    </row>
    <row r="99" spans="2:12" s="9" customFormat="1" ht="19.899999999999999" customHeight="1">
      <c r="B99" s="106"/>
      <c r="D99" s="107" t="s">
        <v>179</v>
      </c>
      <c r="E99" s="108"/>
      <c r="F99" s="108"/>
      <c r="G99" s="108"/>
      <c r="H99" s="108"/>
      <c r="I99" s="108"/>
      <c r="J99" s="109">
        <f>J130</f>
        <v>0</v>
      </c>
      <c r="L99" s="106"/>
    </row>
    <row r="100" spans="2:12" s="8" customFormat="1" ht="25" customHeight="1">
      <c r="B100" s="102"/>
      <c r="D100" s="103" t="s">
        <v>129</v>
      </c>
      <c r="E100" s="104"/>
      <c r="F100" s="104"/>
      <c r="G100" s="104"/>
      <c r="H100" s="104"/>
      <c r="I100" s="104"/>
      <c r="J100" s="105">
        <f>J139</f>
        <v>0</v>
      </c>
      <c r="L100" s="102"/>
    </row>
    <row r="101" spans="2:12" s="9" customFormat="1" ht="19.899999999999999" customHeight="1">
      <c r="B101" s="106"/>
      <c r="D101" s="107" t="s">
        <v>180</v>
      </c>
      <c r="E101" s="108"/>
      <c r="F101" s="108"/>
      <c r="G101" s="108"/>
      <c r="H101" s="108"/>
      <c r="I101" s="108"/>
      <c r="J101" s="109">
        <f>J140</f>
        <v>0</v>
      </c>
      <c r="L101" s="106"/>
    </row>
    <row r="102" spans="2:12" s="9" customFormat="1" ht="19.899999999999999" customHeight="1">
      <c r="B102" s="106"/>
      <c r="D102" s="107" t="s">
        <v>183</v>
      </c>
      <c r="E102" s="108"/>
      <c r="F102" s="108"/>
      <c r="G102" s="108"/>
      <c r="H102" s="108"/>
      <c r="I102" s="108"/>
      <c r="J102" s="109">
        <f>J144</f>
        <v>0</v>
      </c>
      <c r="L102" s="106"/>
    </row>
    <row r="103" spans="2:12" s="8" customFormat="1" ht="25" customHeight="1">
      <c r="B103" s="102"/>
      <c r="D103" s="103" t="s">
        <v>185</v>
      </c>
      <c r="E103" s="104"/>
      <c r="F103" s="104"/>
      <c r="G103" s="104"/>
      <c r="H103" s="104"/>
      <c r="I103" s="104"/>
      <c r="J103" s="105">
        <f>J159</f>
        <v>0</v>
      </c>
      <c r="L103" s="102"/>
    </row>
    <row r="104" spans="2:12" s="9" customFormat="1" ht="19.899999999999999" customHeight="1">
      <c r="B104" s="106"/>
      <c r="D104" s="107" t="s">
        <v>186</v>
      </c>
      <c r="E104" s="108"/>
      <c r="F104" s="108"/>
      <c r="G104" s="108"/>
      <c r="H104" s="108"/>
      <c r="I104" s="108"/>
      <c r="J104" s="109">
        <f>J160</f>
        <v>0</v>
      </c>
      <c r="L104" s="106"/>
    </row>
    <row r="105" spans="2:12" s="1" customFormat="1" ht="21.75" customHeight="1">
      <c r="B105" s="31"/>
      <c r="L105" s="31"/>
    </row>
    <row r="106" spans="2:12" s="1" customFormat="1" ht="7" customHeight="1">
      <c r="B106" s="43"/>
      <c r="C106" s="44"/>
      <c r="D106" s="44"/>
      <c r="E106" s="44"/>
      <c r="F106" s="44"/>
      <c r="G106" s="44"/>
      <c r="H106" s="44"/>
      <c r="I106" s="44"/>
      <c r="J106" s="44"/>
      <c r="K106" s="44"/>
      <c r="L106" s="31"/>
    </row>
    <row r="110" spans="2:12" s="1" customFormat="1" ht="7" customHeight="1">
      <c r="B110" s="45"/>
      <c r="C110" s="46"/>
      <c r="D110" s="46"/>
      <c r="E110" s="46"/>
      <c r="F110" s="46"/>
      <c r="G110" s="46"/>
      <c r="H110" s="46"/>
      <c r="I110" s="46"/>
      <c r="J110" s="46"/>
      <c r="K110" s="46"/>
      <c r="L110" s="31"/>
    </row>
    <row r="111" spans="2:12" s="1" customFormat="1" ht="25" customHeight="1">
      <c r="B111" s="31"/>
      <c r="C111" s="20" t="s">
        <v>133</v>
      </c>
      <c r="L111" s="31"/>
    </row>
    <row r="112" spans="2:12" s="1" customFormat="1" ht="7" customHeight="1">
      <c r="B112" s="31"/>
      <c r="L112" s="31"/>
    </row>
    <row r="113" spans="2:65" s="1" customFormat="1" ht="12" customHeight="1">
      <c r="B113" s="31"/>
      <c r="C113" s="26" t="s">
        <v>16</v>
      </c>
      <c r="L113" s="31"/>
    </row>
    <row r="114" spans="2:65" s="1" customFormat="1" ht="16.5" customHeight="1">
      <c r="B114" s="31"/>
      <c r="E114" s="234" t="str">
        <f>E7</f>
        <v>Stavební úpravy střech objektu MSH</v>
      </c>
      <c r="F114" s="235"/>
      <c r="G114" s="235"/>
      <c r="H114" s="235"/>
      <c r="L114" s="31"/>
    </row>
    <row r="115" spans="2:65" s="1" customFormat="1" ht="12" customHeight="1">
      <c r="B115" s="31"/>
      <c r="C115" s="26" t="s">
        <v>176</v>
      </c>
      <c r="L115" s="31"/>
    </row>
    <row r="116" spans="2:65" s="1" customFormat="1" ht="16.5" customHeight="1">
      <c r="B116" s="31"/>
      <c r="E116" s="196" t="str">
        <f>E9</f>
        <v>F-B - Střecha F, bourací práce</v>
      </c>
      <c r="F116" s="232"/>
      <c r="G116" s="232"/>
      <c r="H116" s="232"/>
      <c r="L116" s="31"/>
    </row>
    <row r="117" spans="2:65" s="1" customFormat="1" ht="7" customHeight="1">
      <c r="B117" s="31"/>
      <c r="L117" s="31"/>
    </row>
    <row r="118" spans="2:65" s="1" customFormat="1" ht="12" customHeight="1">
      <c r="B118" s="31"/>
      <c r="C118" s="26" t="s">
        <v>20</v>
      </c>
      <c r="F118" s="24" t="str">
        <f>F12</f>
        <v>Louny</v>
      </c>
      <c r="I118" s="26" t="s">
        <v>22</v>
      </c>
      <c r="J118" s="51" t="str">
        <f>IF(J12="","",J12)</f>
        <v>31. 1. 2025</v>
      </c>
      <c r="L118" s="31"/>
    </row>
    <row r="119" spans="2:65" s="1" customFormat="1" ht="7" customHeight="1">
      <c r="B119" s="31"/>
      <c r="L119" s="31"/>
    </row>
    <row r="120" spans="2:65" s="1" customFormat="1" ht="15.15" customHeight="1">
      <c r="B120" s="31"/>
      <c r="C120" s="26" t="s">
        <v>24</v>
      </c>
      <c r="F120" s="24" t="str">
        <f>E15</f>
        <v xml:space="preserve"> </v>
      </c>
      <c r="I120" s="26" t="s">
        <v>30</v>
      </c>
      <c r="J120" s="29" t="str">
        <f>E21</f>
        <v xml:space="preserve"> </v>
      </c>
      <c r="L120" s="31"/>
    </row>
    <row r="121" spans="2:65" s="1" customFormat="1" ht="15.15" customHeight="1">
      <c r="B121" s="31"/>
      <c r="C121" s="26" t="s">
        <v>28</v>
      </c>
      <c r="F121" s="24" t="str">
        <f>IF(E18="","",E18)</f>
        <v>Vyplň údaj</v>
      </c>
      <c r="I121" s="26" t="s">
        <v>32</v>
      </c>
      <c r="J121" s="29" t="str">
        <f>E24</f>
        <v xml:space="preserve"> </v>
      </c>
      <c r="L121" s="31"/>
    </row>
    <row r="122" spans="2:65" s="1" customFormat="1" ht="10.25" customHeight="1">
      <c r="B122" s="31"/>
      <c r="L122" s="31"/>
    </row>
    <row r="123" spans="2:65" s="10" customFormat="1" ht="29.25" customHeight="1">
      <c r="B123" s="110"/>
      <c r="C123" s="111" t="s">
        <v>134</v>
      </c>
      <c r="D123" s="112" t="s">
        <v>60</v>
      </c>
      <c r="E123" s="112" t="s">
        <v>56</v>
      </c>
      <c r="F123" s="112" t="s">
        <v>57</v>
      </c>
      <c r="G123" s="112" t="s">
        <v>135</v>
      </c>
      <c r="H123" s="112" t="s">
        <v>136</v>
      </c>
      <c r="I123" s="112" t="s">
        <v>137</v>
      </c>
      <c r="J123" s="112" t="s">
        <v>126</v>
      </c>
      <c r="K123" s="113" t="s">
        <v>138</v>
      </c>
      <c r="L123" s="110"/>
      <c r="M123" s="58" t="s">
        <v>1</v>
      </c>
      <c r="N123" s="59" t="s">
        <v>39</v>
      </c>
      <c r="O123" s="59" t="s">
        <v>139</v>
      </c>
      <c r="P123" s="59" t="s">
        <v>140</v>
      </c>
      <c r="Q123" s="59" t="s">
        <v>141</v>
      </c>
      <c r="R123" s="59" t="s">
        <v>142</v>
      </c>
      <c r="S123" s="59" t="s">
        <v>143</v>
      </c>
      <c r="T123" s="60" t="s">
        <v>144</v>
      </c>
    </row>
    <row r="124" spans="2:65" s="1" customFormat="1" ht="22.75" customHeight="1">
      <c r="B124" s="31"/>
      <c r="C124" s="63" t="s">
        <v>145</v>
      </c>
      <c r="J124" s="114">
        <f>BK124</f>
        <v>0</v>
      </c>
      <c r="L124" s="31"/>
      <c r="M124" s="61"/>
      <c r="N124" s="52"/>
      <c r="O124" s="52"/>
      <c r="P124" s="115">
        <f>P125+P139+P159</f>
        <v>0</v>
      </c>
      <c r="Q124" s="52"/>
      <c r="R124" s="115">
        <f>R125+R139+R159</f>
        <v>0</v>
      </c>
      <c r="S124" s="52"/>
      <c r="T124" s="116">
        <f>T125+T139+T159</f>
        <v>0.37044400000000005</v>
      </c>
      <c r="AT124" s="16" t="s">
        <v>74</v>
      </c>
      <c r="AU124" s="16" t="s">
        <v>128</v>
      </c>
      <c r="BK124" s="117">
        <f>BK125+BK139+BK159</f>
        <v>0</v>
      </c>
    </row>
    <row r="125" spans="2:65" s="11" customFormat="1" ht="25.9" customHeight="1">
      <c r="B125" s="118"/>
      <c r="D125" s="119" t="s">
        <v>74</v>
      </c>
      <c r="E125" s="120" t="s">
        <v>187</v>
      </c>
      <c r="F125" s="120" t="s">
        <v>188</v>
      </c>
      <c r="I125" s="121"/>
      <c r="J125" s="122">
        <f>BK125</f>
        <v>0</v>
      </c>
      <c r="L125" s="118"/>
      <c r="M125" s="123"/>
      <c r="P125" s="124">
        <f>P126+P130</f>
        <v>0</v>
      </c>
      <c r="R125" s="124">
        <f>R126+R130</f>
        <v>0</v>
      </c>
      <c r="T125" s="125">
        <f>T126+T130</f>
        <v>1.4000000000000002E-2</v>
      </c>
      <c r="AR125" s="119" t="s">
        <v>80</v>
      </c>
      <c r="AT125" s="126" t="s">
        <v>74</v>
      </c>
      <c r="AU125" s="126" t="s">
        <v>75</v>
      </c>
      <c r="AY125" s="119" t="s">
        <v>148</v>
      </c>
      <c r="BK125" s="127">
        <f>BK126+BK130</f>
        <v>0</v>
      </c>
    </row>
    <row r="126" spans="2:65" s="11" customFormat="1" ht="22.75" customHeight="1">
      <c r="B126" s="118"/>
      <c r="D126" s="119" t="s">
        <v>74</v>
      </c>
      <c r="E126" s="128" t="s">
        <v>243</v>
      </c>
      <c r="F126" s="128" t="s">
        <v>554</v>
      </c>
      <c r="I126" s="121"/>
      <c r="J126" s="129">
        <f>BK126</f>
        <v>0</v>
      </c>
      <c r="L126" s="118"/>
      <c r="M126" s="123"/>
      <c r="P126" s="124">
        <f>SUM(P127:P129)</f>
        <v>0</v>
      </c>
      <c r="R126" s="124">
        <f>SUM(R127:R129)</f>
        <v>0</v>
      </c>
      <c r="T126" s="125">
        <f>SUM(T127:T129)</f>
        <v>1.4000000000000002E-2</v>
      </c>
      <c r="AR126" s="119" t="s">
        <v>80</v>
      </c>
      <c r="AT126" s="126" t="s">
        <v>74</v>
      </c>
      <c r="AU126" s="126" t="s">
        <v>80</v>
      </c>
      <c r="AY126" s="119" t="s">
        <v>148</v>
      </c>
      <c r="BK126" s="127">
        <f>SUM(BK127:BK129)</f>
        <v>0</v>
      </c>
    </row>
    <row r="127" spans="2:65" s="1" customFormat="1" ht="24.15" customHeight="1">
      <c r="B127" s="130"/>
      <c r="C127" s="131" t="s">
        <v>80</v>
      </c>
      <c r="D127" s="131" t="s">
        <v>154</v>
      </c>
      <c r="E127" s="132" t="s">
        <v>564</v>
      </c>
      <c r="F127" s="133" t="s">
        <v>565</v>
      </c>
      <c r="G127" s="134" t="s">
        <v>214</v>
      </c>
      <c r="H127" s="135">
        <v>0.28000000000000003</v>
      </c>
      <c r="I127" s="136"/>
      <c r="J127" s="137">
        <f>ROUND(I127*H127,2)</f>
        <v>0</v>
      </c>
      <c r="K127" s="133" t="s">
        <v>194</v>
      </c>
      <c r="L127" s="31"/>
      <c r="M127" s="138" t="s">
        <v>1</v>
      </c>
      <c r="N127" s="139" t="s">
        <v>40</v>
      </c>
      <c r="P127" s="140">
        <f>O127*H127</f>
        <v>0</v>
      </c>
      <c r="Q127" s="140">
        <v>0</v>
      </c>
      <c r="R127" s="140">
        <f>Q127*H127</f>
        <v>0</v>
      </c>
      <c r="S127" s="140">
        <v>0.05</v>
      </c>
      <c r="T127" s="141">
        <f>S127*H127</f>
        <v>1.4000000000000002E-2</v>
      </c>
      <c r="AR127" s="142" t="s">
        <v>195</v>
      </c>
      <c r="AT127" s="142" t="s">
        <v>154</v>
      </c>
      <c r="AU127" s="142" t="s">
        <v>85</v>
      </c>
      <c r="AY127" s="16" t="s">
        <v>148</v>
      </c>
      <c r="BE127" s="143">
        <f>IF(N127="základní",J127,0)</f>
        <v>0</v>
      </c>
      <c r="BF127" s="143">
        <f>IF(N127="snížená",J127,0)</f>
        <v>0</v>
      </c>
      <c r="BG127" s="143">
        <f>IF(N127="zákl. přenesená",J127,0)</f>
        <v>0</v>
      </c>
      <c r="BH127" s="143">
        <f>IF(N127="sníž. přenesená",J127,0)</f>
        <v>0</v>
      </c>
      <c r="BI127" s="143">
        <f>IF(N127="nulová",J127,0)</f>
        <v>0</v>
      </c>
      <c r="BJ127" s="16" t="s">
        <v>80</v>
      </c>
      <c r="BK127" s="143">
        <f>ROUND(I127*H127,2)</f>
        <v>0</v>
      </c>
      <c r="BL127" s="16" t="s">
        <v>195</v>
      </c>
      <c r="BM127" s="142" t="s">
        <v>566</v>
      </c>
    </row>
    <row r="128" spans="2:65" s="1" customFormat="1" ht="10">
      <c r="B128" s="31"/>
      <c r="D128" s="144" t="s">
        <v>161</v>
      </c>
      <c r="F128" s="145" t="s">
        <v>567</v>
      </c>
      <c r="I128" s="146"/>
      <c r="L128" s="31"/>
      <c r="M128" s="147"/>
      <c r="T128" s="55"/>
      <c r="AT128" s="16" t="s">
        <v>161</v>
      </c>
      <c r="AU128" s="16" t="s">
        <v>85</v>
      </c>
    </row>
    <row r="129" spans="2:65" s="13" customFormat="1" ht="10">
      <c r="B129" s="155"/>
      <c r="D129" s="149" t="s">
        <v>163</v>
      </c>
      <c r="E129" s="156" t="s">
        <v>1</v>
      </c>
      <c r="F129" s="157" t="s">
        <v>830</v>
      </c>
      <c r="H129" s="158">
        <v>0.28000000000000003</v>
      </c>
      <c r="I129" s="159"/>
      <c r="L129" s="155"/>
      <c r="M129" s="160"/>
      <c r="T129" s="161"/>
      <c r="AT129" s="156" t="s">
        <v>163</v>
      </c>
      <c r="AU129" s="156" t="s">
        <v>85</v>
      </c>
      <c r="AV129" s="13" t="s">
        <v>85</v>
      </c>
      <c r="AW129" s="13" t="s">
        <v>31</v>
      </c>
      <c r="AX129" s="13" t="s">
        <v>80</v>
      </c>
      <c r="AY129" s="156" t="s">
        <v>148</v>
      </c>
    </row>
    <row r="130" spans="2:65" s="11" customFormat="1" ht="22.75" customHeight="1">
      <c r="B130" s="118"/>
      <c r="D130" s="119" t="s">
        <v>74</v>
      </c>
      <c r="E130" s="128" t="s">
        <v>189</v>
      </c>
      <c r="F130" s="128" t="s">
        <v>190</v>
      </c>
      <c r="I130" s="121"/>
      <c r="J130" s="129">
        <f>BK130</f>
        <v>0</v>
      </c>
      <c r="L130" s="118"/>
      <c r="M130" s="123"/>
      <c r="P130" s="124">
        <f>SUM(P131:P138)</f>
        <v>0</v>
      </c>
      <c r="R130" s="124">
        <f>SUM(R131:R138)</f>
        <v>0</v>
      </c>
      <c r="T130" s="125">
        <f>SUM(T131:T138)</f>
        <v>0</v>
      </c>
      <c r="AR130" s="119" t="s">
        <v>80</v>
      </c>
      <c r="AT130" s="126" t="s">
        <v>74</v>
      </c>
      <c r="AU130" s="126" t="s">
        <v>80</v>
      </c>
      <c r="AY130" s="119" t="s">
        <v>148</v>
      </c>
      <c r="BK130" s="127">
        <f>SUM(BK131:BK138)</f>
        <v>0</v>
      </c>
    </row>
    <row r="131" spans="2:65" s="1" customFormat="1" ht="24.15" customHeight="1">
      <c r="B131" s="130"/>
      <c r="C131" s="131" t="s">
        <v>85</v>
      </c>
      <c r="D131" s="131" t="s">
        <v>154</v>
      </c>
      <c r="E131" s="132" t="s">
        <v>191</v>
      </c>
      <c r="F131" s="133" t="s">
        <v>192</v>
      </c>
      <c r="G131" s="134" t="s">
        <v>193</v>
      </c>
      <c r="H131" s="135">
        <v>0.37</v>
      </c>
      <c r="I131" s="136"/>
      <c r="J131" s="137">
        <f>ROUND(I131*H131,2)</f>
        <v>0</v>
      </c>
      <c r="K131" s="133" t="s">
        <v>194</v>
      </c>
      <c r="L131" s="31"/>
      <c r="M131" s="138" t="s">
        <v>1</v>
      </c>
      <c r="N131" s="139" t="s">
        <v>40</v>
      </c>
      <c r="P131" s="140">
        <f>O131*H131</f>
        <v>0</v>
      </c>
      <c r="Q131" s="140">
        <v>0</v>
      </c>
      <c r="R131" s="140">
        <f>Q131*H131</f>
        <v>0</v>
      </c>
      <c r="S131" s="140">
        <v>0</v>
      </c>
      <c r="T131" s="141">
        <f>S131*H131</f>
        <v>0</v>
      </c>
      <c r="AR131" s="142" t="s">
        <v>195</v>
      </c>
      <c r="AT131" s="142" t="s">
        <v>154</v>
      </c>
      <c r="AU131" s="142" t="s">
        <v>85</v>
      </c>
      <c r="AY131" s="16" t="s">
        <v>148</v>
      </c>
      <c r="BE131" s="143">
        <f>IF(N131="základní",J131,0)</f>
        <v>0</v>
      </c>
      <c r="BF131" s="143">
        <f>IF(N131="snížená",J131,0)</f>
        <v>0</v>
      </c>
      <c r="BG131" s="143">
        <f>IF(N131="zákl. přenesená",J131,0)</f>
        <v>0</v>
      </c>
      <c r="BH131" s="143">
        <f>IF(N131="sníž. přenesená",J131,0)</f>
        <v>0</v>
      </c>
      <c r="BI131" s="143">
        <f>IF(N131="nulová",J131,0)</f>
        <v>0</v>
      </c>
      <c r="BJ131" s="16" t="s">
        <v>80</v>
      </c>
      <c r="BK131" s="143">
        <f>ROUND(I131*H131,2)</f>
        <v>0</v>
      </c>
      <c r="BL131" s="16" t="s">
        <v>195</v>
      </c>
      <c r="BM131" s="142" t="s">
        <v>739</v>
      </c>
    </row>
    <row r="132" spans="2:65" s="1" customFormat="1" ht="10">
      <c r="B132" s="31"/>
      <c r="D132" s="144" t="s">
        <v>161</v>
      </c>
      <c r="F132" s="145" t="s">
        <v>197</v>
      </c>
      <c r="I132" s="146"/>
      <c r="L132" s="31"/>
      <c r="M132" s="147"/>
      <c r="T132" s="55"/>
      <c r="AT132" s="16" t="s">
        <v>161</v>
      </c>
      <c r="AU132" s="16" t="s">
        <v>85</v>
      </c>
    </row>
    <row r="133" spans="2:65" s="1" customFormat="1" ht="24.15" customHeight="1">
      <c r="B133" s="130"/>
      <c r="C133" s="131" t="s">
        <v>172</v>
      </c>
      <c r="D133" s="131" t="s">
        <v>154</v>
      </c>
      <c r="E133" s="132" t="s">
        <v>198</v>
      </c>
      <c r="F133" s="133" t="s">
        <v>199</v>
      </c>
      <c r="G133" s="134" t="s">
        <v>193</v>
      </c>
      <c r="H133" s="135">
        <v>0.37</v>
      </c>
      <c r="I133" s="136"/>
      <c r="J133" s="137">
        <f>ROUND(I133*H133,2)</f>
        <v>0</v>
      </c>
      <c r="K133" s="133" t="s">
        <v>194</v>
      </c>
      <c r="L133" s="31"/>
      <c r="M133" s="138" t="s">
        <v>1</v>
      </c>
      <c r="N133" s="139" t="s">
        <v>40</v>
      </c>
      <c r="P133" s="140">
        <f>O133*H133</f>
        <v>0</v>
      </c>
      <c r="Q133" s="140">
        <v>0</v>
      </c>
      <c r="R133" s="140">
        <f>Q133*H133</f>
        <v>0</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740</v>
      </c>
    </row>
    <row r="134" spans="2:65" s="1" customFormat="1" ht="10">
      <c r="B134" s="31"/>
      <c r="D134" s="144" t="s">
        <v>161</v>
      </c>
      <c r="F134" s="145" t="s">
        <v>201</v>
      </c>
      <c r="I134" s="146"/>
      <c r="L134" s="31"/>
      <c r="M134" s="147"/>
      <c r="T134" s="55"/>
      <c r="AT134" s="16" t="s">
        <v>161</v>
      </c>
      <c r="AU134" s="16" t="s">
        <v>85</v>
      </c>
    </row>
    <row r="135" spans="2:65" s="1" customFormat="1" ht="24.15" customHeight="1">
      <c r="B135" s="130"/>
      <c r="C135" s="131" t="s">
        <v>195</v>
      </c>
      <c r="D135" s="131" t="s">
        <v>154</v>
      </c>
      <c r="E135" s="132" t="s">
        <v>202</v>
      </c>
      <c r="F135" s="133" t="s">
        <v>203</v>
      </c>
      <c r="G135" s="134" t="s">
        <v>193</v>
      </c>
      <c r="H135" s="135">
        <v>3.7</v>
      </c>
      <c r="I135" s="136"/>
      <c r="J135" s="137">
        <f>ROUND(I135*H135,2)</f>
        <v>0</v>
      </c>
      <c r="K135" s="133" t="s">
        <v>194</v>
      </c>
      <c r="L135" s="31"/>
      <c r="M135" s="138" t="s">
        <v>1</v>
      </c>
      <c r="N135" s="139" t="s">
        <v>40</v>
      </c>
      <c r="P135" s="140">
        <f>O135*H135</f>
        <v>0</v>
      </c>
      <c r="Q135" s="140">
        <v>0</v>
      </c>
      <c r="R135" s="140">
        <f>Q135*H135</f>
        <v>0</v>
      </c>
      <c r="S135" s="140">
        <v>0</v>
      </c>
      <c r="T135" s="141">
        <f>S135*H135</f>
        <v>0</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741</v>
      </c>
    </row>
    <row r="136" spans="2:65" s="1" customFormat="1" ht="10">
      <c r="B136" s="31"/>
      <c r="D136" s="144" t="s">
        <v>161</v>
      </c>
      <c r="F136" s="145" t="s">
        <v>205</v>
      </c>
      <c r="I136" s="146"/>
      <c r="L136" s="31"/>
      <c r="M136" s="147"/>
      <c r="T136" s="55"/>
      <c r="AT136" s="16" t="s">
        <v>161</v>
      </c>
      <c r="AU136" s="16" t="s">
        <v>85</v>
      </c>
    </row>
    <row r="137" spans="2:65" s="1" customFormat="1" ht="44.25" customHeight="1">
      <c r="B137" s="130"/>
      <c r="C137" s="131" t="s">
        <v>151</v>
      </c>
      <c r="D137" s="131" t="s">
        <v>154</v>
      </c>
      <c r="E137" s="132" t="s">
        <v>206</v>
      </c>
      <c r="F137" s="133" t="s">
        <v>207</v>
      </c>
      <c r="G137" s="134" t="s">
        <v>193</v>
      </c>
      <c r="H137" s="135">
        <v>0.37</v>
      </c>
      <c r="I137" s="136"/>
      <c r="J137" s="137">
        <f>ROUND(I137*H137,2)</f>
        <v>0</v>
      </c>
      <c r="K137" s="133" t="s">
        <v>158</v>
      </c>
      <c r="L137" s="31"/>
      <c r="M137" s="138" t="s">
        <v>1</v>
      </c>
      <c r="N137" s="139" t="s">
        <v>40</v>
      </c>
      <c r="P137" s="140">
        <f>O137*H137</f>
        <v>0</v>
      </c>
      <c r="Q137" s="140">
        <v>0</v>
      </c>
      <c r="R137" s="140">
        <f>Q137*H137</f>
        <v>0</v>
      </c>
      <c r="S137" s="140">
        <v>0</v>
      </c>
      <c r="T137" s="141">
        <f>S137*H137</f>
        <v>0</v>
      </c>
      <c r="AR137" s="142" t="s">
        <v>195</v>
      </c>
      <c r="AT137" s="142" t="s">
        <v>154</v>
      </c>
      <c r="AU137" s="142" t="s">
        <v>85</v>
      </c>
      <c r="AY137" s="16" t="s">
        <v>148</v>
      </c>
      <c r="BE137" s="143">
        <f>IF(N137="základní",J137,0)</f>
        <v>0</v>
      </c>
      <c r="BF137" s="143">
        <f>IF(N137="snížená",J137,0)</f>
        <v>0</v>
      </c>
      <c r="BG137" s="143">
        <f>IF(N137="zákl. přenesená",J137,0)</f>
        <v>0</v>
      </c>
      <c r="BH137" s="143">
        <f>IF(N137="sníž. přenesená",J137,0)</f>
        <v>0</v>
      </c>
      <c r="BI137" s="143">
        <f>IF(N137="nulová",J137,0)</f>
        <v>0</v>
      </c>
      <c r="BJ137" s="16" t="s">
        <v>80</v>
      </c>
      <c r="BK137" s="143">
        <f>ROUND(I137*H137,2)</f>
        <v>0</v>
      </c>
      <c r="BL137" s="16" t="s">
        <v>195</v>
      </c>
      <c r="BM137" s="142" t="s">
        <v>574</v>
      </c>
    </row>
    <row r="138" spans="2:65" s="1" customFormat="1" ht="10">
      <c r="B138" s="31"/>
      <c r="D138" s="144" t="s">
        <v>161</v>
      </c>
      <c r="F138" s="145" t="s">
        <v>209</v>
      </c>
      <c r="I138" s="146"/>
      <c r="L138" s="31"/>
      <c r="M138" s="147"/>
      <c r="T138" s="55"/>
      <c r="AT138" s="16" t="s">
        <v>161</v>
      </c>
      <c r="AU138" s="16" t="s">
        <v>85</v>
      </c>
    </row>
    <row r="139" spans="2:65" s="11" customFormat="1" ht="25.9" customHeight="1">
      <c r="B139" s="118"/>
      <c r="D139" s="119" t="s">
        <v>74</v>
      </c>
      <c r="E139" s="120" t="s">
        <v>146</v>
      </c>
      <c r="F139" s="120" t="s">
        <v>147</v>
      </c>
      <c r="I139" s="121"/>
      <c r="J139" s="122">
        <f>BK139</f>
        <v>0</v>
      </c>
      <c r="L139" s="118"/>
      <c r="M139" s="123"/>
      <c r="P139" s="124">
        <f>P140+P144</f>
        <v>0</v>
      </c>
      <c r="R139" s="124">
        <f>R140+R144</f>
        <v>0</v>
      </c>
      <c r="T139" s="125">
        <f>T140+T144</f>
        <v>0.35644400000000004</v>
      </c>
      <c r="AR139" s="119" t="s">
        <v>85</v>
      </c>
      <c r="AT139" s="126" t="s">
        <v>74</v>
      </c>
      <c r="AU139" s="126" t="s">
        <v>75</v>
      </c>
      <c r="AY139" s="119" t="s">
        <v>148</v>
      </c>
      <c r="BK139" s="127">
        <f>BK140+BK144</f>
        <v>0</v>
      </c>
    </row>
    <row r="140" spans="2:65" s="11" customFormat="1" ht="22.75" customHeight="1">
      <c r="B140" s="118"/>
      <c r="D140" s="119" t="s">
        <v>74</v>
      </c>
      <c r="E140" s="128" t="s">
        <v>210</v>
      </c>
      <c r="F140" s="128" t="s">
        <v>211</v>
      </c>
      <c r="I140" s="121"/>
      <c r="J140" s="129">
        <f>BK140</f>
        <v>0</v>
      </c>
      <c r="L140" s="118"/>
      <c r="M140" s="123"/>
      <c r="P140" s="124">
        <f>SUM(P141:P143)</f>
        <v>0</v>
      </c>
      <c r="R140" s="124">
        <f>SUM(R141:R143)</f>
        <v>0</v>
      </c>
      <c r="T140" s="125">
        <f>SUM(T141:T143)</f>
        <v>0.29931000000000002</v>
      </c>
      <c r="AR140" s="119" t="s">
        <v>85</v>
      </c>
      <c r="AT140" s="126" t="s">
        <v>74</v>
      </c>
      <c r="AU140" s="126" t="s">
        <v>80</v>
      </c>
      <c r="AY140" s="119" t="s">
        <v>148</v>
      </c>
      <c r="BK140" s="127">
        <f>SUM(BK141:BK143)</f>
        <v>0</v>
      </c>
    </row>
    <row r="141" spans="2:65" s="1" customFormat="1" ht="24.15" customHeight="1">
      <c r="B141" s="130"/>
      <c r="C141" s="131" t="s">
        <v>220</v>
      </c>
      <c r="D141" s="131" t="s">
        <v>154</v>
      </c>
      <c r="E141" s="132" t="s">
        <v>221</v>
      </c>
      <c r="F141" s="133" t="s">
        <v>222</v>
      </c>
      <c r="G141" s="134" t="s">
        <v>214</v>
      </c>
      <c r="H141" s="135">
        <v>18.14</v>
      </c>
      <c r="I141" s="136"/>
      <c r="J141" s="137">
        <f>ROUND(I141*H141,2)</f>
        <v>0</v>
      </c>
      <c r="K141" s="133" t="s">
        <v>158</v>
      </c>
      <c r="L141" s="31"/>
      <c r="M141" s="138" t="s">
        <v>1</v>
      </c>
      <c r="N141" s="139" t="s">
        <v>40</v>
      </c>
      <c r="P141" s="140">
        <f>O141*H141</f>
        <v>0</v>
      </c>
      <c r="Q141" s="140">
        <v>0</v>
      </c>
      <c r="R141" s="140">
        <f>Q141*H141</f>
        <v>0</v>
      </c>
      <c r="S141" s="140">
        <v>1.6500000000000001E-2</v>
      </c>
      <c r="T141" s="141">
        <f>S141*H141</f>
        <v>0.29931000000000002</v>
      </c>
      <c r="AR141" s="142" t="s">
        <v>215</v>
      </c>
      <c r="AT141" s="142" t="s">
        <v>154</v>
      </c>
      <c r="AU141" s="142" t="s">
        <v>85</v>
      </c>
      <c r="AY141" s="16" t="s">
        <v>148</v>
      </c>
      <c r="BE141" s="143">
        <f>IF(N141="základní",J141,0)</f>
        <v>0</v>
      </c>
      <c r="BF141" s="143">
        <f>IF(N141="snížená",J141,0)</f>
        <v>0</v>
      </c>
      <c r="BG141" s="143">
        <f>IF(N141="zákl. přenesená",J141,0)</f>
        <v>0</v>
      </c>
      <c r="BH141" s="143">
        <f>IF(N141="sníž. přenesená",J141,0)</f>
        <v>0</v>
      </c>
      <c r="BI141" s="143">
        <f>IF(N141="nulová",J141,0)</f>
        <v>0</v>
      </c>
      <c r="BJ141" s="16" t="s">
        <v>80</v>
      </c>
      <c r="BK141" s="143">
        <f>ROUND(I141*H141,2)</f>
        <v>0</v>
      </c>
      <c r="BL141" s="16" t="s">
        <v>215</v>
      </c>
      <c r="BM141" s="142" t="s">
        <v>743</v>
      </c>
    </row>
    <row r="142" spans="2:65" s="1" customFormat="1" ht="10">
      <c r="B142" s="31"/>
      <c r="D142" s="144" t="s">
        <v>161</v>
      </c>
      <c r="F142" s="145" t="s">
        <v>224</v>
      </c>
      <c r="I142" s="146"/>
      <c r="L142" s="31"/>
      <c r="M142" s="147"/>
      <c r="T142" s="55"/>
      <c r="AT142" s="16" t="s">
        <v>161</v>
      </c>
      <c r="AU142" s="16" t="s">
        <v>85</v>
      </c>
    </row>
    <row r="143" spans="2:65" s="13" customFormat="1" ht="10">
      <c r="B143" s="155"/>
      <c r="D143" s="149" t="s">
        <v>163</v>
      </c>
      <c r="E143" s="156" t="s">
        <v>1</v>
      </c>
      <c r="F143" s="157" t="s">
        <v>831</v>
      </c>
      <c r="H143" s="158">
        <v>18.14</v>
      </c>
      <c r="I143" s="159"/>
      <c r="L143" s="155"/>
      <c r="M143" s="160"/>
      <c r="T143" s="161"/>
      <c r="AT143" s="156" t="s">
        <v>163</v>
      </c>
      <c r="AU143" s="156" t="s">
        <v>85</v>
      </c>
      <c r="AV143" s="13" t="s">
        <v>85</v>
      </c>
      <c r="AW143" s="13" t="s">
        <v>31</v>
      </c>
      <c r="AX143" s="13" t="s">
        <v>80</v>
      </c>
      <c r="AY143" s="156" t="s">
        <v>148</v>
      </c>
    </row>
    <row r="144" spans="2:65" s="11" customFormat="1" ht="22.75" customHeight="1">
      <c r="B144" s="118"/>
      <c r="D144" s="119" t="s">
        <v>74</v>
      </c>
      <c r="E144" s="128" t="s">
        <v>241</v>
      </c>
      <c r="F144" s="128" t="s">
        <v>242</v>
      </c>
      <c r="I144" s="121"/>
      <c r="J144" s="129">
        <f>BK144</f>
        <v>0</v>
      </c>
      <c r="L144" s="118"/>
      <c r="M144" s="123"/>
      <c r="P144" s="124">
        <f>SUM(P145:P158)</f>
        <v>0</v>
      </c>
      <c r="R144" s="124">
        <f>SUM(R145:R158)</f>
        <v>0</v>
      </c>
      <c r="T144" s="125">
        <f>SUM(T145:T158)</f>
        <v>5.7134000000000004E-2</v>
      </c>
      <c r="AR144" s="119" t="s">
        <v>85</v>
      </c>
      <c r="AT144" s="126" t="s">
        <v>74</v>
      </c>
      <c r="AU144" s="126" t="s">
        <v>80</v>
      </c>
      <c r="AY144" s="119" t="s">
        <v>148</v>
      </c>
      <c r="BK144" s="127">
        <f>SUM(BK145:BK158)</f>
        <v>0</v>
      </c>
    </row>
    <row r="145" spans="2:65" s="1" customFormat="1" ht="16.5" customHeight="1">
      <c r="B145" s="130"/>
      <c r="C145" s="131" t="s">
        <v>228</v>
      </c>
      <c r="D145" s="131" t="s">
        <v>154</v>
      </c>
      <c r="E145" s="132" t="s">
        <v>244</v>
      </c>
      <c r="F145" s="133" t="s">
        <v>245</v>
      </c>
      <c r="G145" s="134" t="s">
        <v>246</v>
      </c>
      <c r="H145" s="135">
        <v>6.1</v>
      </c>
      <c r="I145" s="136"/>
      <c r="J145" s="137">
        <f>ROUND(I145*H145,2)</f>
        <v>0</v>
      </c>
      <c r="K145" s="133" t="s">
        <v>194</v>
      </c>
      <c r="L145" s="31"/>
      <c r="M145" s="138" t="s">
        <v>1</v>
      </c>
      <c r="N145" s="139" t="s">
        <v>40</v>
      </c>
      <c r="P145" s="140">
        <f>O145*H145</f>
        <v>0</v>
      </c>
      <c r="Q145" s="140">
        <v>0</v>
      </c>
      <c r="R145" s="140">
        <f>Q145*H145</f>
        <v>0</v>
      </c>
      <c r="S145" s="140">
        <v>1.7600000000000001E-3</v>
      </c>
      <c r="T145" s="141">
        <f>S145*H145</f>
        <v>1.0735999999999999E-2</v>
      </c>
      <c r="AR145" s="142" t="s">
        <v>215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215</v>
      </c>
      <c r="BM145" s="142" t="s">
        <v>603</v>
      </c>
    </row>
    <row r="146" spans="2:65" s="1" customFormat="1" ht="10">
      <c r="B146" s="31"/>
      <c r="D146" s="144" t="s">
        <v>161</v>
      </c>
      <c r="F146" s="145" t="s">
        <v>248</v>
      </c>
      <c r="I146" s="146"/>
      <c r="L146" s="31"/>
      <c r="M146" s="147"/>
      <c r="T146" s="55"/>
      <c r="AT146" s="16" t="s">
        <v>161</v>
      </c>
      <c r="AU146" s="16" t="s">
        <v>85</v>
      </c>
    </row>
    <row r="147" spans="2:65" s="13" customFormat="1" ht="10">
      <c r="B147" s="155"/>
      <c r="D147" s="149" t="s">
        <v>163</v>
      </c>
      <c r="E147" s="156" t="s">
        <v>1</v>
      </c>
      <c r="F147" s="157" t="s">
        <v>851</v>
      </c>
      <c r="H147" s="158">
        <v>6.1</v>
      </c>
      <c r="I147" s="159"/>
      <c r="L147" s="155"/>
      <c r="M147" s="160"/>
      <c r="T147" s="161"/>
      <c r="AT147" s="156" t="s">
        <v>163</v>
      </c>
      <c r="AU147" s="156" t="s">
        <v>85</v>
      </c>
      <c r="AV147" s="13" t="s">
        <v>85</v>
      </c>
      <c r="AW147" s="13" t="s">
        <v>31</v>
      </c>
      <c r="AX147" s="13" t="s">
        <v>80</v>
      </c>
      <c r="AY147" s="156" t="s">
        <v>148</v>
      </c>
    </row>
    <row r="148" spans="2:65" s="1" customFormat="1" ht="24.15" customHeight="1">
      <c r="B148" s="130"/>
      <c r="C148" s="131" t="s">
        <v>235</v>
      </c>
      <c r="D148" s="131" t="s">
        <v>154</v>
      </c>
      <c r="E148" s="132" t="s">
        <v>251</v>
      </c>
      <c r="F148" s="133" t="s">
        <v>252</v>
      </c>
      <c r="G148" s="134" t="s">
        <v>246</v>
      </c>
      <c r="H148" s="135">
        <v>5.2</v>
      </c>
      <c r="I148" s="136"/>
      <c r="J148" s="137">
        <f>ROUND(I148*H148,2)</f>
        <v>0</v>
      </c>
      <c r="K148" s="133" t="s">
        <v>194</v>
      </c>
      <c r="L148" s="31"/>
      <c r="M148" s="138" t="s">
        <v>1</v>
      </c>
      <c r="N148" s="139" t="s">
        <v>40</v>
      </c>
      <c r="P148" s="140">
        <f>O148*H148</f>
        <v>0</v>
      </c>
      <c r="Q148" s="140">
        <v>0</v>
      </c>
      <c r="R148" s="140">
        <f>Q148*H148</f>
        <v>0</v>
      </c>
      <c r="S148" s="140">
        <v>1.91E-3</v>
      </c>
      <c r="T148" s="141">
        <f>S148*H148</f>
        <v>9.9319999999999999E-3</v>
      </c>
      <c r="AR148" s="142" t="s">
        <v>215</v>
      </c>
      <c r="AT148" s="142" t="s">
        <v>154</v>
      </c>
      <c r="AU148" s="142" t="s">
        <v>85</v>
      </c>
      <c r="AY148" s="16" t="s">
        <v>148</v>
      </c>
      <c r="BE148" s="143">
        <f>IF(N148="základní",J148,0)</f>
        <v>0</v>
      </c>
      <c r="BF148" s="143">
        <f>IF(N148="snížená",J148,0)</f>
        <v>0</v>
      </c>
      <c r="BG148" s="143">
        <f>IF(N148="zákl. přenesená",J148,0)</f>
        <v>0</v>
      </c>
      <c r="BH148" s="143">
        <f>IF(N148="sníž. přenesená",J148,0)</f>
        <v>0</v>
      </c>
      <c r="BI148" s="143">
        <f>IF(N148="nulová",J148,0)</f>
        <v>0</v>
      </c>
      <c r="BJ148" s="16" t="s">
        <v>80</v>
      </c>
      <c r="BK148" s="143">
        <f>ROUND(I148*H148,2)</f>
        <v>0</v>
      </c>
      <c r="BL148" s="16" t="s">
        <v>215</v>
      </c>
      <c r="BM148" s="142" t="s">
        <v>608</v>
      </c>
    </row>
    <row r="149" spans="2:65" s="1" customFormat="1" ht="10">
      <c r="B149" s="31"/>
      <c r="D149" s="144" t="s">
        <v>161</v>
      </c>
      <c r="F149" s="145" t="s">
        <v>254</v>
      </c>
      <c r="I149" s="146"/>
      <c r="L149" s="31"/>
      <c r="M149" s="147"/>
      <c r="T149" s="55"/>
      <c r="AT149" s="16" t="s">
        <v>161</v>
      </c>
      <c r="AU149" s="16" t="s">
        <v>85</v>
      </c>
    </row>
    <row r="150" spans="2:65" s="13" customFormat="1" ht="10">
      <c r="B150" s="155"/>
      <c r="D150" s="149" t="s">
        <v>163</v>
      </c>
      <c r="E150" s="156" t="s">
        <v>1</v>
      </c>
      <c r="F150" s="157" t="s">
        <v>833</v>
      </c>
      <c r="H150" s="158">
        <v>5.2</v>
      </c>
      <c r="I150" s="159"/>
      <c r="L150" s="155"/>
      <c r="M150" s="160"/>
      <c r="T150" s="161"/>
      <c r="AT150" s="156" t="s">
        <v>163</v>
      </c>
      <c r="AU150" s="156" t="s">
        <v>85</v>
      </c>
      <c r="AV150" s="13" t="s">
        <v>85</v>
      </c>
      <c r="AW150" s="13" t="s">
        <v>31</v>
      </c>
      <c r="AX150" s="13" t="s">
        <v>75</v>
      </c>
      <c r="AY150" s="156" t="s">
        <v>148</v>
      </c>
    </row>
    <row r="151" spans="2:65" s="14" customFormat="1" ht="10">
      <c r="B151" s="167"/>
      <c r="D151" s="149" t="s">
        <v>163</v>
      </c>
      <c r="E151" s="168" t="s">
        <v>1</v>
      </c>
      <c r="F151" s="169" t="s">
        <v>219</v>
      </c>
      <c r="H151" s="170">
        <v>5.2</v>
      </c>
      <c r="I151" s="171"/>
      <c r="L151" s="167"/>
      <c r="M151" s="172"/>
      <c r="T151" s="173"/>
      <c r="AT151" s="168" t="s">
        <v>163</v>
      </c>
      <c r="AU151" s="168" t="s">
        <v>85</v>
      </c>
      <c r="AV151" s="14" t="s">
        <v>195</v>
      </c>
      <c r="AW151" s="14" t="s">
        <v>31</v>
      </c>
      <c r="AX151" s="14" t="s">
        <v>80</v>
      </c>
      <c r="AY151" s="168" t="s">
        <v>148</v>
      </c>
    </row>
    <row r="152" spans="2:65" s="1" customFormat="1" ht="16.5" customHeight="1">
      <c r="B152" s="130"/>
      <c r="C152" s="131" t="s">
        <v>243</v>
      </c>
      <c r="D152" s="131" t="s">
        <v>154</v>
      </c>
      <c r="E152" s="132" t="s">
        <v>793</v>
      </c>
      <c r="F152" s="133" t="s">
        <v>794</v>
      </c>
      <c r="G152" s="134" t="s">
        <v>246</v>
      </c>
      <c r="H152" s="135">
        <v>6.6</v>
      </c>
      <c r="I152" s="136"/>
      <c r="J152" s="137">
        <f>ROUND(I152*H152,2)</f>
        <v>0</v>
      </c>
      <c r="K152" s="133" t="s">
        <v>194</v>
      </c>
      <c r="L152" s="31"/>
      <c r="M152" s="138" t="s">
        <v>1</v>
      </c>
      <c r="N152" s="139" t="s">
        <v>40</v>
      </c>
      <c r="P152" s="140">
        <f>O152*H152</f>
        <v>0</v>
      </c>
      <c r="Q152" s="140">
        <v>0</v>
      </c>
      <c r="R152" s="140">
        <f>Q152*H152</f>
        <v>0</v>
      </c>
      <c r="S152" s="140">
        <v>2.5999999999999999E-3</v>
      </c>
      <c r="T152" s="141">
        <f>S152*H152</f>
        <v>1.7159999999999998E-2</v>
      </c>
      <c r="AR152" s="142" t="s">
        <v>215</v>
      </c>
      <c r="AT152" s="142" t="s">
        <v>154</v>
      </c>
      <c r="AU152" s="142" t="s">
        <v>85</v>
      </c>
      <c r="AY152" s="16" t="s">
        <v>148</v>
      </c>
      <c r="BE152" s="143">
        <f>IF(N152="základní",J152,0)</f>
        <v>0</v>
      </c>
      <c r="BF152" s="143">
        <f>IF(N152="snížená",J152,0)</f>
        <v>0</v>
      </c>
      <c r="BG152" s="143">
        <f>IF(N152="zákl. přenesená",J152,0)</f>
        <v>0</v>
      </c>
      <c r="BH152" s="143">
        <f>IF(N152="sníž. přenesená",J152,0)</f>
        <v>0</v>
      </c>
      <c r="BI152" s="143">
        <f>IF(N152="nulová",J152,0)</f>
        <v>0</v>
      </c>
      <c r="BJ152" s="16" t="s">
        <v>80</v>
      </c>
      <c r="BK152" s="143">
        <f>ROUND(I152*H152,2)</f>
        <v>0</v>
      </c>
      <c r="BL152" s="16" t="s">
        <v>215</v>
      </c>
      <c r="BM152" s="142" t="s">
        <v>795</v>
      </c>
    </row>
    <row r="153" spans="2:65" s="1" customFormat="1" ht="10">
      <c r="B153" s="31"/>
      <c r="D153" s="144" t="s">
        <v>161</v>
      </c>
      <c r="F153" s="145" t="s">
        <v>796</v>
      </c>
      <c r="I153" s="146"/>
      <c r="L153" s="31"/>
      <c r="M153" s="147"/>
      <c r="T153" s="55"/>
      <c r="AT153" s="16" t="s">
        <v>161</v>
      </c>
      <c r="AU153" s="16" t="s">
        <v>85</v>
      </c>
    </row>
    <row r="154" spans="2:65" s="13" customFormat="1" ht="10">
      <c r="B154" s="155"/>
      <c r="D154" s="149" t="s">
        <v>163</v>
      </c>
      <c r="E154" s="156" t="s">
        <v>1</v>
      </c>
      <c r="F154" s="157" t="s">
        <v>834</v>
      </c>
      <c r="H154" s="158">
        <v>6.6</v>
      </c>
      <c r="I154" s="159"/>
      <c r="L154" s="155"/>
      <c r="M154" s="160"/>
      <c r="T154" s="161"/>
      <c r="AT154" s="156" t="s">
        <v>163</v>
      </c>
      <c r="AU154" s="156" t="s">
        <v>85</v>
      </c>
      <c r="AV154" s="13" t="s">
        <v>85</v>
      </c>
      <c r="AW154" s="13" t="s">
        <v>31</v>
      </c>
      <c r="AX154" s="13" t="s">
        <v>75</v>
      </c>
      <c r="AY154" s="156" t="s">
        <v>148</v>
      </c>
    </row>
    <row r="155" spans="2:65" s="14" customFormat="1" ht="10">
      <c r="B155" s="167"/>
      <c r="D155" s="149" t="s">
        <v>163</v>
      </c>
      <c r="E155" s="168" t="s">
        <v>1</v>
      </c>
      <c r="F155" s="169" t="s">
        <v>219</v>
      </c>
      <c r="H155" s="170">
        <v>6.6</v>
      </c>
      <c r="I155" s="171"/>
      <c r="L155" s="167"/>
      <c r="M155" s="172"/>
      <c r="T155" s="173"/>
      <c r="AT155" s="168" t="s">
        <v>163</v>
      </c>
      <c r="AU155" s="168" t="s">
        <v>85</v>
      </c>
      <c r="AV155" s="14" t="s">
        <v>195</v>
      </c>
      <c r="AW155" s="14" t="s">
        <v>31</v>
      </c>
      <c r="AX155" s="14" t="s">
        <v>80</v>
      </c>
      <c r="AY155" s="168" t="s">
        <v>148</v>
      </c>
    </row>
    <row r="156" spans="2:65" s="1" customFormat="1" ht="16.5" customHeight="1">
      <c r="B156" s="130"/>
      <c r="C156" s="131" t="s">
        <v>250</v>
      </c>
      <c r="D156" s="131" t="s">
        <v>154</v>
      </c>
      <c r="E156" s="132" t="s">
        <v>798</v>
      </c>
      <c r="F156" s="133" t="s">
        <v>799</v>
      </c>
      <c r="G156" s="134" t="s">
        <v>246</v>
      </c>
      <c r="H156" s="135">
        <v>4.9000000000000004</v>
      </c>
      <c r="I156" s="136"/>
      <c r="J156" s="137">
        <f>ROUND(I156*H156,2)</f>
        <v>0</v>
      </c>
      <c r="K156" s="133" t="s">
        <v>194</v>
      </c>
      <c r="L156" s="31"/>
      <c r="M156" s="138" t="s">
        <v>1</v>
      </c>
      <c r="N156" s="139" t="s">
        <v>40</v>
      </c>
      <c r="P156" s="140">
        <f>O156*H156</f>
        <v>0</v>
      </c>
      <c r="Q156" s="140">
        <v>0</v>
      </c>
      <c r="R156" s="140">
        <f>Q156*H156</f>
        <v>0</v>
      </c>
      <c r="S156" s="140">
        <v>3.9399999999999999E-3</v>
      </c>
      <c r="T156" s="141">
        <f>S156*H156</f>
        <v>1.9306E-2</v>
      </c>
      <c r="AR156" s="142" t="s">
        <v>215</v>
      </c>
      <c r="AT156" s="142" t="s">
        <v>154</v>
      </c>
      <c r="AU156" s="142" t="s">
        <v>85</v>
      </c>
      <c r="AY156" s="16" t="s">
        <v>148</v>
      </c>
      <c r="BE156" s="143">
        <f>IF(N156="základní",J156,0)</f>
        <v>0</v>
      </c>
      <c r="BF156" s="143">
        <f>IF(N156="snížená",J156,0)</f>
        <v>0</v>
      </c>
      <c r="BG156" s="143">
        <f>IF(N156="zákl. přenesená",J156,0)</f>
        <v>0</v>
      </c>
      <c r="BH156" s="143">
        <f>IF(N156="sníž. přenesená",J156,0)</f>
        <v>0</v>
      </c>
      <c r="BI156" s="143">
        <f>IF(N156="nulová",J156,0)</f>
        <v>0</v>
      </c>
      <c r="BJ156" s="16" t="s">
        <v>80</v>
      </c>
      <c r="BK156" s="143">
        <f>ROUND(I156*H156,2)</f>
        <v>0</v>
      </c>
      <c r="BL156" s="16" t="s">
        <v>215</v>
      </c>
      <c r="BM156" s="142" t="s">
        <v>800</v>
      </c>
    </row>
    <row r="157" spans="2:65" s="1" customFormat="1" ht="10">
      <c r="B157" s="31"/>
      <c r="D157" s="144" t="s">
        <v>161</v>
      </c>
      <c r="F157" s="145" t="s">
        <v>801</v>
      </c>
      <c r="I157" s="146"/>
      <c r="L157" s="31"/>
      <c r="M157" s="147"/>
      <c r="T157" s="55"/>
      <c r="AT157" s="16" t="s">
        <v>161</v>
      </c>
      <c r="AU157" s="16" t="s">
        <v>85</v>
      </c>
    </row>
    <row r="158" spans="2:65" s="13" customFormat="1" ht="10">
      <c r="B158" s="155"/>
      <c r="D158" s="149" t="s">
        <v>163</v>
      </c>
      <c r="E158" s="156" t="s">
        <v>1</v>
      </c>
      <c r="F158" s="157" t="s">
        <v>852</v>
      </c>
      <c r="H158" s="158">
        <v>4.9000000000000004</v>
      </c>
      <c r="I158" s="159"/>
      <c r="L158" s="155"/>
      <c r="M158" s="160"/>
      <c r="T158" s="161"/>
      <c r="AT158" s="156" t="s">
        <v>163</v>
      </c>
      <c r="AU158" s="156" t="s">
        <v>85</v>
      </c>
      <c r="AV158" s="13" t="s">
        <v>85</v>
      </c>
      <c r="AW158" s="13" t="s">
        <v>31</v>
      </c>
      <c r="AX158" s="13" t="s">
        <v>80</v>
      </c>
      <c r="AY158" s="156" t="s">
        <v>148</v>
      </c>
    </row>
    <row r="159" spans="2:65" s="11" customFormat="1" ht="25.9" customHeight="1">
      <c r="B159" s="118"/>
      <c r="D159" s="119" t="s">
        <v>74</v>
      </c>
      <c r="E159" s="120" t="s">
        <v>269</v>
      </c>
      <c r="F159" s="120" t="s">
        <v>270</v>
      </c>
      <c r="I159" s="121"/>
      <c r="J159" s="122">
        <f>BK159</f>
        <v>0</v>
      </c>
      <c r="L159" s="118"/>
      <c r="M159" s="123"/>
      <c r="P159" s="124">
        <f>P160</f>
        <v>0</v>
      </c>
      <c r="R159" s="124">
        <f>R160</f>
        <v>0</v>
      </c>
      <c r="T159" s="125">
        <f>T160</f>
        <v>0</v>
      </c>
      <c r="AR159" s="119" t="s">
        <v>172</v>
      </c>
      <c r="AT159" s="126" t="s">
        <v>74</v>
      </c>
      <c r="AU159" s="126" t="s">
        <v>75</v>
      </c>
      <c r="AY159" s="119" t="s">
        <v>148</v>
      </c>
      <c r="BK159" s="127">
        <f>BK160</f>
        <v>0</v>
      </c>
    </row>
    <row r="160" spans="2:65" s="11" customFormat="1" ht="22.75" customHeight="1">
      <c r="B160" s="118"/>
      <c r="D160" s="119" t="s">
        <v>74</v>
      </c>
      <c r="E160" s="128" t="s">
        <v>271</v>
      </c>
      <c r="F160" s="128" t="s">
        <v>272</v>
      </c>
      <c r="I160" s="121"/>
      <c r="J160" s="129">
        <f>BK160</f>
        <v>0</v>
      </c>
      <c r="L160" s="118"/>
      <c r="M160" s="123"/>
      <c r="P160" s="124">
        <f>SUM(P161:P163)</f>
        <v>0</v>
      </c>
      <c r="R160" s="124">
        <f>SUM(R161:R163)</f>
        <v>0</v>
      </c>
      <c r="T160" s="125">
        <f>SUM(T161:T163)</f>
        <v>0</v>
      </c>
      <c r="AR160" s="119" t="s">
        <v>172</v>
      </c>
      <c r="AT160" s="126" t="s">
        <v>74</v>
      </c>
      <c r="AU160" s="126" t="s">
        <v>80</v>
      </c>
      <c r="AY160" s="119" t="s">
        <v>148</v>
      </c>
      <c r="BK160" s="127">
        <f>SUM(BK161:BK163)</f>
        <v>0</v>
      </c>
    </row>
    <row r="161" spans="2:65" s="1" customFormat="1" ht="24.15" customHeight="1">
      <c r="B161" s="130"/>
      <c r="C161" s="131" t="s">
        <v>256</v>
      </c>
      <c r="D161" s="131" t="s">
        <v>154</v>
      </c>
      <c r="E161" s="132" t="s">
        <v>274</v>
      </c>
      <c r="F161" s="133" t="s">
        <v>275</v>
      </c>
      <c r="G161" s="134" t="s">
        <v>246</v>
      </c>
      <c r="H161" s="135">
        <v>9.1</v>
      </c>
      <c r="I161" s="136"/>
      <c r="J161" s="137">
        <f>ROUND(I161*H161,2)</f>
        <v>0</v>
      </c>
      <c r="K161" s="133" t="s">
        <v>194</v>
      </c>
      <c r="L161" s="31"/>
      <c r="M161" s="138" t="s">
        <v>1</v>
      </c>
      <c r="N161" s="139" t="s">
        <v>40</v>
      </c>
      <c r="P161" s="140">
        <f>O161*H161</f>
        <v>0</v>
      </c>
      <c r="Q161" s="140">
        <v>0</v>
      </c>
      <c r="R161" s="140">
        <f>Q161*H161</f>
        <v>0</v>
      </c>
      <c r="S161" s="140">
        <v>0</v>
      </c>
      <c r="T161" s="141">
        <f>S161*H161</f>
        <v>0</v>
      </c>
      <c r="AR161" s="142" t="s">
        <v>276</v>
      </c>
      <c r="AT161" s="142" t="s">
        <v>154</v>
      </c>
      <c r="AU161" s="142" t="s">
        <v>85</v>
      </c>
      <c r="AY161" s="16" t="s">
        <v>148</v>
      </c>
      <c r="BE161" s="143">
        <f>IF(N161="základní",J161,0)</f>
        <v>0</v>
      </c>
      <c r="BF161" s="143">
        <f>IF(N161="snížená",J161,0)</f>
        <v>0</v>
      </c>
      <c r="BG161" s="143">
        <f>IF(N161="zákl. přenesená",J161,0)</f>
        <v>0</v>
      </c>
      <c r="BH161" s="143">
        <f>IF(N161="sníž. přenesená",J161,0)</f>
        <v>0</v>
      </c>
      <c r="BI161" s="143">
        <f>IF(N161="nulová",J161,0)</f>
        <v>0</v>
      </c>
      <c r="BJ161" s="16" t="s">
        <v>80</v>
      </c>
      <c r="BK161" s="143">
        <f>ROUND(I161*H161,2)</f>
        <v>0</v>
      </c>
      <c r="BL161" s="16" t="s">
        <v>276</v>
      </c>
      <c r="BM161" s="142" t="s">
        <v>618</v>
      </c>
    </row>
    <row r="162" spans="2:65" s="1" customFormat="1" ht="10">
      <c r="B162" s="31"/>
      <c r="D162" s="144" t="s">
        <v>161</v>
      </c>
      <c r="F162" s="145" t="s">
        <v>278</v>
      </c>
      <c r="I162" s="146"/>
      <c r="L162" s="31"/>
      <c r="M162" s="147"/>
      <c r="T162" s="55"/>
      <c r="AT162" s="16" t="s">
        <v>161</v>
      </c>
      <c r="AU162" s="16" t="s">
        <v>85</v>
      </c>
    </row>
    <row r="163" spans="2:65" s="13" customFormat="1" ht="10">
      <c r="B163" s="155"/>
      <c r="D163" s="149" t="s">
        <v>163</v>
      </c>
      <c r="E163" s="156" t="s">
        <v>1</v>
      </c>
      <c r="F163" s="157" t="s">
        <v>853</v>
      </c>
      <c r="H163" s="158">
        <v>9.1</v>
      </c>
      <c r="I163" s="159"/>
      <c r="L163" s="155"/>
      <c r="M163" s="186"/>
      <c r="N163" s="187"/>
      <c r="O163" s="187"/>
      <c r="P163" s="187"/>
      <c r="Q163" s="187"/>
      <c r="R163" s="187"/>
      <c r="S163" s="187"/>
      <c r="T163" s="188"/>
      <c r="AT163" s="156" t="s">
        <v>163</v>
      </c>
      <c r="AU163" s="156" t="s">
        <v>85</v>
      </c>
      <c r="AV163" s="13" t="s">
        <v>85</v>
      </c>
      <c r="AW163" s="13" t="s">
        <v>31</v>
      </c>
      <c r="AX163" s="13" t="s">
        <v>80</v>
      </c>
      <c r="AY163" s="156" t="s">
        <v>148</v>
      </c>
    </row>
    <row r="164" spans="2:65" s="1" customFormat="1" ht="7" customHeight="1">
      <c r="B164" s="43"/>
      <c r="C164" s="44"/>
      <c r="D164" s="44"/>
      <c r="E164" s="44"/>
      <c r="F164" s="44"/>
      <c r="G164" s="44"/>
      <c r="H164" s="44"/>
      <c r="I164" s="44"/>
      <c r="J164" s="44"/>
      <c r="K164" s="44"/>
      <c r="L164" s="31"/>
    </row>
  </sheetData>
  <autoFilter ref="C123:K163" xr:uid="{00000000-0009-0000-0000-00000C000000}"/>
  <mergeCells count="9">
    <mergeCell ref="E87:H87"/>
    <mergeCell ref="E114:H114"/>
    <mergeCell ref="E116:H116"/>
    <mergeCell ref="L2:V2"/>
    <mergeCell ref="E7:H7"/>
    <mergeCell ref="E9:H9"/>
    <mergeCell ref="E18:H18"/>
    <mergeCell ref="E27:H27"/>
    <mergeCell ref="E85:H85"/>
  </mergeCells>
  <hyperlinks>
    <hyperlink ref="F128" r:id="rId1" xr:uid="{00000000-0004-0000-0C00-000000000000}"/>
    <hyperlink ref="F132" r:id="rId2" xr:uid="{00000000-0004-0000-0C00-000001000000}"/>
    <hyperlink ref="F134" r:id="rId3" xr:uid="{00000000-0004-0000-0C00-000002000000}"/>
    <hyperlink ref="F136" r:id="rId4" xr:uid="{00000000-0004-0000-0C00-000003000000}"/>
    <hyperlink ref="F138" r:id="rId5" xr:uid="{00000000-0004-0000-0C00-000004000000}"/>
    <hyperlink ref="F142" r:id="rId6" xr:uid="{00000000-0004-0000-0C00-000005000000}"/>
    <hyperlink ref="F146" r:id="rId7" xr:uid="{00000000-0004-0000-0C00-000006000000}"/>
    <hyperlink ref="F149" r:id="rId8" xr:uid="{00000000-0004-0000-0C00-000007000000}"/>
    <hyperlink ref="F153" r:id="rId9" xr:uid="{00000000-0004-0000-0C00-000008000000}"/>
    <hyperlink ref="F157" r:id="rId10" xr:uid="{00000000-0004-0000-0C00-000009000000}"/>
    <hyperlink ref="F162" r:id="rId11" xr:uid="{00000000-0004-0000-0C00-00000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213"/>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118</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854</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ROUND(J125,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ROUND((SUM(BE125:BE212)),  2)</f>
        <v>0</v>
      </c>
      <c r="I33" s="90">
        <v>0.21</v>
      </c>
      <c r="J33" s="89">
        <f>ROUND(((SUM(BE125:BE212))*I33),  2)</f>
        <v>0</v>
      </c>
      <c r="L33" s="31"/>
    </row>
    <row r="34" spans="2:12" s="1" customFormat="1" ht="14.4" customHeight="1">
      <c r="B34" s="31"/>
      <c r="E34" s="26" t="s">
        <v>41</v>
      </c>
      <c r="F34" s="89">
        <f>ROUND((SUM(BF125:BF212)),  2)</f>
        <v>0</v>
      </c>
      <c r="I34" s="90">
        <v>0.12</v>
      </c>
      <c r="J34" s="89">
        <f>ROUND(((SUM(BF125:BF212))*I34),  2)</f>
        <v>0</v>
      </c>
      <c r="L34" s="31"/>
    </row>
    <row r="35" spans="2:12" s="1" customFormat="1" ht="14.4" hidden="1" customHeight="1">
      <c r="B35" s="31"/>
      <c r="E35" s="26" t="s">
        <v>42</v>
      </c>
      <c r="F35" s="89">
        <f>ROUND((SUM(BG125:BG212)),  2)</f>
        <v>0</v>
      </c>
      <c r="I35" s="90">
        <v>0.21</v>
      </c>
      <c r="J35" s="89">
        <f>0</f>
        <v>0</v>
      </c>
      <c r="L35" s="31"/>
    </row>
    <row r="36" spans="2:12" s="1" customFormat="1" ht="14.4" hidden="1" customHeight="1">
      <c r="B36" s="31"/>
      <c r="E36" s="26" t="s">
        <v>43</v>
      </c>
      <c r="F36" s="89">
        <f>ROUND((SUM(BH125:BH212)),  2)</f>
        <v>0</v>
      </c>
      <c r="I36" s="90">
        <v>0.12</v>
      </c>
      <c r="J36" s="89">
        <f>0</f>
        <v>0</v>
      </c>
      <c r="L36" s="31"/>
    </row>
    <row r="37" spans="2:12" s="1" customFormat="1" ht="14.4" hidden="1" customHeight="1">
      <c r="B37" s="31"/>
      <c r="E37" s="26" t="s">
        <v>44</v>
      </c>
      <c r="F37" s="89">
        <f>ROUND((SUM(BI125:BI212)),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F-N - Střecha F,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J125</f>
        <v>0</v>
      </c>
      <c r="L96" s="31"/>
      <c r="AU96" s="16" t="s">
        <v>128</v>
      </c>
    </row>
    <row r="97" spans="2:12" s="8" customFormat="1" ht="25" customHeight="1">
      <c r="B97" s="102"/>
      <c r="D97" s="103" t="s">
        <v>178</v>
      </c>
      <c r="E97" s="104"/>
      <c r="F97" s="104"/>
      <c r="G97" s="104"/>
      <c r="H97" s="104"/>
      <c r="I97" s="104"/>
      <c r="J97" s="105">
        <f>J126</f>
        <v>0</v>
      </c>
      <c r="L97" s="102"/>
    </row>
    <row r="98" spans="2:12" s="9" customFormat="1" ht="19.899999999999999" customHeight="1">
      <c r="B98" s="106"/>
      <c r="D98" s="107" t="s">
        <v>280</v>
      </c>
      <c r="E98" s="108"/>
      <c r="F98" s="108"/>
      <c r="G98" s="108"/>
      <c r="H98" s="108"/>
      <c r="I98" s="108"/>
      <c r="J98" s="109">
        <f>J127</f>
        <v>0</v>
      </c>
      <c r="L98" s="106"/>
    </row>
    <row r="99" spans="2:12" s="9" customFormat="1" ht="19.899999999999999" customHeight="1">
      <c r="B99" s="106"/>
      <c r="D99" s="107" t="s">
        <v>281</v>
      </c>
      <c r="E99" s="108"/>
      <c r="F99" s="108"/>
      <c r="G99" s="108"/>
      <c r="H99" s="108"/>
      <c r="I99" s="108"/>
      <c r="J99" s="109">
        <f>J153</f>
        <v>0</v>
      </c>
      <c r="L99" s="106"/>
    </row>
    <row r="100" spans="2:12" s="8" customFormat="1" ht="25" customHeight="1">
      <c r="B100" s="102"/>
      <c r="D100" s="103" t="s">
        <v>129</v>
      </c>
      <c r="E100" s="104"/>
      <c r="F100" s="104"/>
      <c r="G100" s="104"/>
      <c r="H100" s="104"/>
      <c r="I100" s="104"/>
      <c r="J100" s="105">
        <f>J156</f>
        <v>0</v>
      </c>
      <c r="L100" s="102"/>
    </row>
    <row r="101" spans="2:12" s="9" customFormat="1" ht="19.899999999999999" customHeight="1">
      <c r="B101" s="106"/>
      <c r="D101" s="107" t="s">
        <v>180</v>
      </c>
      <c r="E101" s="108"/>
      <c r="F101" s="108"/>
      <c r="G101" s="108"/>
      <c r="H101" s="108"/>
      <c r="I101" s="108"/>
      <c r="J101" s="109">
        <f>J157</f>
        <v>0</v>
      </c>
      <c r="L101" s="106"/>
    </row>
    <row r="102" spans="2:12" s="9" customFormat="1" ht="19.899999999999999" customHeight="1">
      <c r="B102" s="106"/>
      <c r="D102" s="107" t="s">
        <v>183</v>
      </c>
      <c r="E102" s="108"/>
      <c r="F102" s="108"/>
      <c r="G102" s="108"/>
      <c r="H102" s="108"/>
      <c r="I102" s="108"/>
      <c r="J102" s="109">
        <f>J179</f>
        <v>0</v>
      </c>
      <c r="L102" s="106"/>
    </row>
    <row r="103" spans="2:12" s="8" customFormat="1" ht="25" customHeight="1">
      <c r="B103" s="102"/>
      <c r="D103" s="103" t="s">
        <v>185</v>
      </c>
      <c r="E103" s="104"/>
      <c r="F103" s="104"/>
      <c r="G103" s="104"/>
      <c r="H103" s="104"/>
      <c r="I103" s="104"/>
      <c r="J103" s="105">
        <f>J204</f>
        <v>0</v>
      </c>
      <c r="L103" s="102"/>
    </row>
    <row r="104" spans="2:12" s="8" customFormat="1" ht="25" customHeight="1">
      <c r="B104" s="102"/>
      <c r="D104" s="103" t="s">
        <v>130</v>
      </c>
      <c r="E104" s="104"/>
      <c r="F104" s="104"/>
      <c r="G104" s="104"/>
      <c r="H104" s="104"/>
      <c r="I104" s="104"/>
      <c r="J104" s="105">
        <f>J205</f>
        <v>0</v>
      </c>
      <c r="L104" s="102"/>
    </row>
    <row r="105" spans="2:12" s="9" customFormat="1" ht="19.899999999999999" customHeight="1">
      <c r="B105" s="106"/>
      <c r="D105" s="107" t="s">
        <v>132</v>
      </c>
      <c r="E105" s="108"/>
      <c r="F105" s="108"/>
      <c r="G105" s="108"/>
      <c r="H105" s="108"/>
      <c r="I105" s="108"/>
      <c r="J105" s="109">
        <f>J206</f>
        <v>0</v>
      </c>
      <c r="L105" s="106"/>
    </row>
    <row r="106" spans="2:12" s="1" customFormat="1" ht="21.75" customHeight="1">
      <c r="B106" s="31"/>
      <c r="L106" s="31"/>
    </row>
    <row r="107" spans="2:12" s="1" customFormat="1" ht="7" customHeight="1">
      <c r="B107" s="43"/>
      <c r="C107" s="44"/>
      <c r="D107" s="44"/>
      <c r="E107" s="44"/>
      <c r="F107" s="44"/>
      <c r="G107" s="44"/>
      <c r="H107" s="44"/>
      <c r="I107" s="44"/>
      <c r="J107" s="44"/>
      <c r="K107" s="44"/>
      <c r="L107" s="31"/>
    </row>
    <row r="111" spans="2:12" s="1" customFormat="1" ht="7" customHeight="1">
      <c r="B111" s="45"/>
      <c r="C111" s="46"/>
      <c r="D111" s="46"/>
      <c r="E111" s="46"/>
      <c r="F111" s="46"/>
      <c r="G111" s="46"/>
      <c r="H111" s="46"/>
      <c r="I111" s="46"/>
      <c r="J111" s="46"/>
      <c r="K111" s="46"/>
      <c r="L111" s="31"/>
    </row>
    <row r="112" spans="2:12" s="1" customFormat="1" ht="25" customHeight="1">
      <c r="B112" s="31"/>
      <c r="C112" s="20" t="s">
        <v>133</v>
      </c>
      <c r="L112" s="31"/>
    </row>
    <row r="113" spans="2:65" s="1" customFormat="1" ht="7" customHeight="1">
      <c r="B113" s="31"/>
      <c r="L113" s="31"/>
    </row>
    <row r="114" spans="2:65" s="1" customFormat="1" ht="12" customHeight="1">
      <c r="B114" s="31"/>
      <c r="C114" s="26" t="s">
        <v>16</v>
      </c>
      <c r="L114" s="31"/>
    </row>
    <row r="115" spans="2:65" s="1" customFormat="1" ht="16.5" customHeight="1">
      <c r="B115" s="31"/>
      <c r="E115" s="234" t="str">
        <f>E7</f>
        <v>Stavební úpravy střech objektu MSH</v>
      </c>
      <c r="F115" s="235"/>
      <c r="G115" s="235"/>
      <c r="H115" s="235"/>
      <c r="L115" s="31"/>
    </row>
    <row r="116" spans="2:65" s="1" customFormat="1" ht="12" customHeight="1">
      <c r="B116" s="31"/>
      <c r="C116" s="26" t="s">
        <v>176</v>
      </c>
      <c r="L116" s="31"/>
    </row>
    <row r="117" spans="2:65" s="1" customFormat="1" ht="16.5" customHeight="1">
      <c r="B117" s="31"/>
      <c r="E117" s="196" t="str">
        <f>E9</f>
        <v>F-N - Střecha F, nové konstrukce</v>
      </c>
      <c r="F117" s="232"/>
      <c r="G117" s="232"/>
      <c r="H117" s="232"/>
      <c r="L117" s="31"/>
    </row>
    <row r="118" spans="2:65" s="1" customFormat="1" ht="7" customHeight="1">
      <c r="B118" s="31"/>
      <c r="L118" s="31"/>
    </row>
    <row r="119" spans="2:65" s="1" customFormat="1" ht="12" customHeight="1">
      <c r="B119" s="31"/>
      <c r="C119" s="26" t="s">
        <v>20</v>
      </c>
      <c r="F119" s="24" t="str">
        <f>F12</f>
        <v>Louny</v>
      </c>
      <c r="I119" s="26" t="s">
        <v>22</v>
      </c>
      <c r="J119" s="51" t="str">
        <f>IF(J12="","",J12)</f>
        <v>31. 1. 2025</v>
      </c>
      <c r="L119" s="31"/>
    </row>
    <row r="120" spans="2:65" s="1" customFormat="1" ht="7" customHeight="1">
      <c r="B120" s="31"/>
      <c r="L120" s="31"/>
    </row>
    <row r="121" spans="2:65" s="1" customFormat="1" ht="15.15" customHeight="1">
      <c r="B121" s="31"/>
      <c r="C121" s="26" t="s">
        <v>24</v>
      </c>
      <c r="F121" s="24" t="str">
        <f>E15</f>
        <v xml:space="preserve"> </v>
      </c>
      <c r="I121" s="26" t="s">
        <v>30</v>
      </c>
      <c r="J121" s="29" t="str">
        <f>E21</f>
        <v xml:space="preserve"> </v>
      </c>
      <c r="L121" s="31"/>
    </row>
    <row r="122" spans="2:65" s="1" customFormat="1" ht="15.15" customHeight="1">
      <c r="B122" s="31"/>
      <c r="C122" s="26" t="s">
        <v>28</v>
      </c>
      <c r="F122" s="24" t="str">
        <f>IF(E18="","",E18)</f>
        <v>Vyplň údaj</v>
      </c>
      <c r="I122" s="26" t="s">
        <v>32</v>
      </c>
      <c r="J122" s="29" t="str">
        <f>E24</f>
        <v xml:space="preserve"> </v>
      </c>
      <c r="L122" s="31"/>
    </row>
    <row r="123" spans="2:65" s="1" customFormat="1" ht="10.25" customHeight="1">
      <c r="B123" s="31"/>
      <c r="L123" s="31"/>
    </row>
    <row r="124" spans="2:65" s="10" customFormat="1" ht="29.25" customHeight="1">
      <c r="B124" s="110"/>
      <c r="C124" s="111" t="s">
        <v>134</v>
      </c>
      <c r="D124" s="112" t="s">
        <v>60</v>
      </c>
      <c r="E124" s="112" t="s">
        <v>56</v>
      </c>
      <c r="F124" s="112" t="s">
        <v>57</v>
      </c>
      <c r="G124" s="112" t="s">
        <v>135</v>
      </c>
      <c r="H124" s="112" t="s">
        <v>136</v>
      </c>
      <c r="I124" s="112" t="s">
        <v>137</v>
      </c>
      <c r="J124" s="112" t="s">
        <v>126</v>
      </c>
      <c r="K124" s="113" t="s">
        <v>138</v>
      </c>
      <c r="L124" s="110"/>
      <c r="M124" s="58" t="s">
        <v>1</v>
      </c>
      <c r="N124" s="59" t="s">
        <v>39</v>
      </c>
      <c r="O124" s="59" t="s">
        <v>139</v>
      </c>
      <c r="P124" s="59" t="s">
        <v>140</v>
      </c>
      <c r="Q124" s="59" t="s">
        <v>141</v>
      </c>
      <c r="R124" s="59" t="s">
        <v>142</v>
      </c>
      <c r="S124" s="59" t="s">
        <v>143</v>
      </c>
      <c r="T124" s="60" t="s">
        <v>144</v>
      </c>
    </row>
    <row r="125" spans="2:65" s="1" customFormat="1" ht="22.75" customHeight="1">
      <c r="B125" s="31"/>
      <c r="C125" s="63" t="s">
        <v>145</v>
      </c>
      <c r="J125" s="114">
        <f>BK125</f>
        <v>0</v>
      </c>
      <c r="L125" s="31"/>
      <c r="M125" s="61"/>
      <c r="N125" s="52"/>
      <c r="O125" s="52"/>
      <c r="P125" s="115">
        <f>P126+P156+P204+P205</f>
        <v>0</v>
      </c>
      <c r="Q125" s="52"/>
      <c r="R125" s="115">
        <f>R126+R156+R204+R205</f>
        <v>0.387291</v>
      </c>
      <c r="S125" s="52"/>
      <c r="T125" s="116">
        <f>T126+T156+T204+T205</f>
        <v>0</v>
      </c>
      <c r="AT125" s="16" t="s">
        <v>74</v>
      </c>
      <c r="AU125" s="16" t="s">
        <v>128</v>
      </c>
      <c r="BK125" s="117">
        <f>BK126+BK156+BK204+BK205</f>
        <v>0</v>
      </c>
    </row>
    <row r="126" spans="2:65" s="11" customFormat="1" ht="25.9" customHeight="1">
      <c r="B126" s="118"/>
      <c r="D126" s="119" t="s">
        <v>74</v>
      </c>
      <c r="E126" s="120" t="s">
        <v>187</v>
      </c>
      <c r="F126" s="120" t="s">
        <v>188</v>
      </c>
      <c r="I126" s="121"/>
      <c r="J126" s="122">
        <f>BK126</f>
        <v>0</v>
      </c>
      <c r="L126" s="118"/>
      <c r="M126" s="123"/>
      <c r="P126" s="124">
        <f>P127+P153</f>
        <v>0</v>
      </c>
      <c r="R126" s="124">
        <f>R127+R153</f>
        <v>5.2058600000000003E-2</v>
      </c>
      <c r="T126" s="125">
        <f>T127+T153</f>
        <v>0</v>
      </c>
      <c r="AR126" s="119" t="s">
        <v>80</v>
      </c>
      <c r="AT126" s="126" t="s">
        <v>74</v>
      </c>
      <c r="AU126" s="126" t="s">
        <v>75</v>
      </c>
      <c r="AY126" s="119" t="s">
        <v>148</v>
      </c>
      <c r="BK126" s="127">
        <f>BK127+BK153</f>
        <v>0</v>
      </c>
    </row>
    <row r="127" spans="2:65" s="11" customFormat="1" ht="22.75" customHeight="1">
      <c r="B127" s="118"/>
      <c r="D127" s="119" t="s">
        <v>74</v>
      </c>
      <c r="E127" s="128" t="s">
        <v>220</v>
      </c>
      <c r="F127" s="128" t="s">
        <v>285</v>
      </c>
      <c r="I127" s="121"/>
      <c r="J127" s="129">
        <f>BK127</f>
        <v>0</v>
      </c>
      <c r="L127" s="118"/>
      <c r="M127" s="123"/>
      <c r="P127" s="124">
        <f>SUM(P128:P152)</f>
        <v>0</v>
      </c>
      <c r="R127" s="124">
        <f>SUM(R128:R152)</f>
        <v>5.2058600000000003E-2</v>
      </c>
      <c r="T127" s="125">
        <f>SUM(T128:T152)</f>
        <v>0</v>
      </c>
      <c r="AR127" s="119" t="s">
        <v>80</v>
      </c>
      <c r="AT127" s="126" t="s">
        <v>74</v>
      </c>
      <c r="AU127" s="126" t="s">
        <v>80</v>
      </c>
      <c r="AY127" s="119" t="s">
        <v>148</v>
      </c>
      <c r="BK127" s="127">
        <f>SUM(BK128:BK152)</f>
        <v>0</v>
      </c>
    </row>
    <row r="128" spans="2:65" s="1" customFormat="1" ht="24.15" customHeight="1">
      <c r="B128" s="130"/>
      <c r="C128" s="131" t="s">
        <v>80</v>
      </c>
      <c r="D128" s="131" t="s">
        <v>154</v>
      </c>
      <c r="E128" s="132" t="s">
        <v>286</v>
      </c>
      <c r="F128" s="133" t="s">
        <v>287</v>
      </c>
      <c r="G128" s="134" t="s">
        <v>214</v>
      </c>
      <c r="H128" s="135">
        <v>1.97</v>
      </c>
      <c r="I128" s="136"/>
      <c r="J128" s="137">
        <f>ROUND(I128*H128,2)</f>
        <v>0</v>
      </c>
      <c r="K128" s="133" t="s">
        <v>1</v>
      </c>
      <c r="L128" s="31"/>
      <c r="M128" s="138" t="s">
        <v>1</v>
      </c>
      <c r="N128" s="139" t="s">
        <v>40</v>
      </c>
      <c r="P128" s="140">
        <f>O128*H128</f>
        <v>0</v>
      </c>
      <c r="Q128" s="140">
        <v>6.3E-3</v>
      </c>
      <c r="R128" s="140">
        <f>Q128*H128</f>
        <v>1.2411E-2</v>
      </c>
      <c r="S128" s="140">
        <v>0</v>
      </c>
      <c r="T128" s="141">
        <f>S128*H128</f>
        <v>0</v>
      </c>
      <c r="AR128" s="142" t="s">
        <v>195</v>
      </c>
      <c r="AT128" s="142" t="s">
        <v>154</v>
      </c>
      <c r="AU128" s="142" t="s">
        <v>85</v>
      </c>
      <c r="AY128" s="16" t="s">
        <v>148</v>
      </c>
      <c r="BE128" s="143">
        <f>IF(N128="základní",J128,0)</f>
        <v>0</v>
      </c>
      <c r="BF128" s="143">
        <f>IF(N128="snížená",J128,0)</f>
        <v>0</v>
      </c>
      <c r="BG128" s="143">
        <f>IF(N128="zákl. přenesená",J128,0)</f>
        <v>0</v>
      </c>
      <c r="BH128" s="143">
        <f>IF(N128="sníž. přenesená",J128,0)</f>
        <v>0</v>
      </c>
      <c r="BI128" s="143">
        <f>IF(N128="nulová",J128,0)</f>
        <v>0</v>
      </c>
      <c r="BJ128" s="16" t="s">
        <v>80</v>
      </c>
      <c r="BK128" s="143">
        <f>ROUND(I128*H128,2)</f>
        <v>0</v>
      </c>
      <c r="BL128" s="16" t="s">
        <v>195</v>
      </c>
      <c r="BM128" s="142" t="s">
        <v>288</v>
      </c>
    </row>
    <row r="129" spans="2:65" s="13" customFormat="1" ht="10">
      <c r="B129" s="155"/>
      <c r="D129" s="149" t="s">
        <v>163</v>
      </c>
      <c r="E129" s="156" t="s">
        <v>1</v>
      </c>
      <c r="F129" s="157" t="s">
        <v>837</v>
      </c>
      <c r="H129" s="158">
        <v>1.97</v>
      </c>
      <c r="I129" s="159"/>
      <c r="L129" s="155"/>
      <c r="M129" s="160"/>
      <c r="T129" s="161"/>
      <c r="AT129" s="156" t="s">
        <v>163</v>
      </c>
      <c r="AU129" s="156" t="s">
        <v>85</v>
      </c>
      <c r="AV129" s="13" t="s">
        <v>85</v>
      </c>
      <c r="AW129" s="13" t="s">
        <v>31</v>
      </c>
      <c r="AX129" s="13" t="s">
        <v>80</v>
      </c>
      <c r="AY129" s="156" t="s">
        <v>148</v>
      </c>
    </row>
    <row r="130" spans="2:65" s="1" customFormat="1" ht="16.5" customHeight="1">
      <c r="B130" s="130"/>
      <c r="C130" s="131" t="s">
        <v>85</v>
      </c>
      <c r="D130" s="131" t="s">
        <v>154</v>
      </c>
      <c r="E130" s="132" t="s">
        <v>292</v>
      </c>
      <c r="F130" s="133" t="s">
        <v>293</v>
      </c>
      <c r="G130" s="134" t="s">
        <v>214</v>
      </c>
      <c r="H130" s="135">
        <v>4.3600000000000003</v>
      </c>
      <c r="I130" s="136"/>
      <c r="J130" s="137">
        <f>ROUND(I130*H130,2)</f>
        <v>0</v>
      </c>
      <c r="K130" s="133" t="s">
        <v>194</v>
      </c>
      <c r="L130" s="31"/>
      <c r="M130" s="138" t="s">
        <v>1</v>
      </c>
      <c r="N130" s="139" t="s">
        <v>40</v>
      </c>
      <c r="P130" s="140">
        <f>O130*H130</f>
        <v>0</v>
      </c>
      <c r="Q130" s="140">
        <v>2.5999999999999998E-4</v>
      </c>
      <c r="R130" s="140">
        <f>Q130*H130</f>
        <v>1.1336E-3</v>
      </c>
      <c r="S130" s="140">
        <v>0</v>
      </c>
      <c r="T130" s="141">
        <f>S130*H130</f>
        <v>0</v>
      </c>
      <c r="AR130" s="142" t="s">
        <v>195</v>
      </c>
      <c r="AT130" s="142" t="s">
        <v>154</v>
      </c>
      <c r="AU130" s="142" t="s">
        <v>85</v>
      </c>
      <c r="AY130" s="16" t="s">
        <v>148</v>
      </c>
      <c r="BE130" s="143">
        <f>IF(N130="základní",J130,0)</f>
        <v>0</v>
      </c>
      <c r="BF130" s="143">
        <f>IF(N130="snížená",J130,0)</f>
        <v>0</v>
      </c>
      <c r="BG130" s="143">
        <f>IF(N130="zákl. přenesená",J130,0)</f>
        <v>0</v>
      </c>
      <c r="BH130" s="143">
        <f>IF(N130="sníž. přenesená",J130,0)</f>
        <v>0</v>
      </c>
      <c r="BI130" s="143">
        <f>IF(N130="nulová",J130,0)</f>
        <v>0</v>
      </c>
      <c r="BJ130" s="16" t="s">
        <v>80</v>
      </c>
      <c r="BK130" s="143">
        <f>ROUND(I130*H130,2)</f>
        <v>0</v>
      </c>
      <c r="BL130" s="16" t="s">
        <v>195</v>
      </c>
      <c r="BM130" s="142" t="s">
        <v>294</v>
      </c>
    </row>
    <row r="131" spans="2:65" s="1" customFormat="1" ht="10">
      <c r="B131" s="31"/>
      <c r="D131" s="144" t="s">
        <v>161</v>
      </c>
      <c r="F131" s="145" t="s">
        <v>295</v>
      </c>
      <c r="I131" s="146"/>
      <c r="L131" s="31"/>
      <c r="M131" s="147"/>
      <c r="T131" s="55"/>
      <c r="AT131" s="16" t="s">
        <v>161</v>
      </c>
      <c r="AU131" s="16" t="s">
        <v>85</v>
      </c>
    </row>
    <row r="132" spans="2:65" s="13" customFormat="1" ht="10">
      <c r="B132" s="155"/>
      <c r="D132" s="149" t="s">
        <v>163</v>
      </c>
      <c r="E132" s="156" t="s">
        <v>1</v>
      </c>
      <c r="F132" s="157" t="s">
        <v>497</v>
      </c>
      <c r="H132" s="158">
        <v>2.8</v>
      </c>
      <c r="I132" s="159"/>
      <c r="L132" s="155"/>
      <c r="M132" s="160"/>
      <c r="T132" s="161"/>
      <c r="AT132" s="156" t="s">
        <v>163</v>
      </c>
      <c r="AU132" s="156" t="s">
        <v>85</v>
      </c>
      <c r="AV132" s="13" t="s">
        <v>85</v>
      </c>
      <c r="AW132" s="13" t="s">
        <v>31</v>
      </c>
      <c r="AX132" s="13" t="s">
        <v>75</v>
      </c>
      <c r="AY132" s="156" t="s">
        <v>148</v>
      </c>
    </row>
    <row r="133" spans="2:65" s="13" customFormat="1" ht="10">
      <c r="B133" s="155"/>
      <c r="D133" s="149" t="s">
        <v>163</v>
      </c>
      <c r="E133" s="156" t="s">
        <v>1</v>
      </c>
      <c r="F133" s="157" t="s">
        <v>838</v>
      </c>
      <c r="H133" s="158">
        <v>1.56</v>
      </c>
      <c r="I133" s="159"/>
      <c r="L133" s="155"/>
      <c r="M133" s="160"/>
      <c r="T133" s="161"/>
      <c r="AT133" s="156" t="s">
        <v>163</v>
      </c>
      <c r="AU133" s="156" t="s">
        <v>85</v>
      </c>
      <c r="AV133" s="13" t="s">
        <v>85</v>
      </c>
      <c r="AW133" s="13" t="s">
        <v>31</v>
      </c>
      <c r="AX133" s="13" t="s">
        <v>75</v>
      </c>
      <c r="AY133" s="156" t="s">
        <v>148</v>
      </c>
    </row>
    <row r="134" spans="2:65" s="14" customFormat="1" ht="10">
      <c r="B134" s="167"/>
      <c r="D134" s="149" t="s">
        <v>163</v>
      </c>
      <c r="E134" s="168" t="s">
        <v>1</v>
      </c>
      <c r="F134" s="169" t="s">
        <v>219</v>
      </c>
      <c r="H134" s="170">
        <v>4.3599999999999994</v>
      </c>
      <c r="I134" s="171"/>
      <c r="L134" s="167"/>
      <c r="M134" s="172"/>
      <c r="T134" s="173"/>
      <c r="AT134" s="168" t="s">
        <v>163</v>
      </c>
      <c r="AU134" s="168" t="s">
        <v>85</v>
      </c>
      <c r="AV134" s="14" t="s">
        <v>195</v>
      </c>
      <c r="AW134" s="14" t="s">
        <v>31</v>
      </c>
      <c r="AX134" s="14" t="s">
        <v>80</v>
      </c>
      <c r="AY134" s="168" t="s">
        <v>148</v>
      </c>
    </row>
    <row r="135" spans="2:65" s="1" customFormat="1" ht="21.75" customHeight="1">
      <c r="B135" s="130"/>
      <c r="C135" s="131" t="s">
        <v>172</v>
      </c>
      <c r="D135" s="131" t="s">
        <v>154</v>
      </c>
      <c r="E135" s="132" t="s">
        <v>296</v>
      </c>
      <c r="F135" s="133" t="s">
        <v>297</v>
      </c>
      <c r="G135" s="134" t="s">
        <v>214</v>
      </c>
      <c r="H135" s="135">
        <v>4.3600000000000003</v>
      </c>
      <c r="I135" s="136"/>
      <c r="J135" s="137">
        <f>ROUND(I135*H135,2)</f>
        <v>0</v>
      </c>
      <c r="K135" s="133" t="s">
        <v>194</v>
      </c>
      <c r="L135" s="31"/>
      <c r="M135" s="138" t="s">
        <v>1</v>
      </c>
      <c r="N135" s="139" t="s">
        <v>40</v>
      </c>
      <c r="P135" s="140">
        <f>O135*H135</f>
        <v>0</v>
      </c>
      <c r="Q135" s="140">
        <v>4.3800000000000002E-3</v>
      </c>
      <c r="R135" s="140">
        <f>Q135*H135</f>
        <v>1.9096800000000004E-2</v>
      </c>
      <c r="S135" s="140">
        <v>0</v>
      </c>
      <c r="T135" s="141">
        <f>S135*H135</f>
        <v>0</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298</v>
      </c>
    </row>
    <row r="136" spans="2:65" s="1" customFormat="1" ht="10">
      <c r="B136" s="31"/>
      <c r="D136" s="144" t="s">
        <v>161</v>
      </c>
      <c r="F136" s="145" t="s">
        <v>299</v>
      </c>
      <c r="I136" s="146"/>
      <c r="L136" s="31"/>
      <c r="M136" s="147"/>
      <c r="T136" s="55"/>
      <c r="AT136" s="16" t="s">
        <v>161</v>
      </c>
      <c r="AU136" s="16" t="s">
        <v>85</v>
      </c>
    </row>
    <row r="137" spans="2:65" s="13" customFormat="1" ht="10">
      <c r="B137" s="155"/>
      <c r="D137" s="149" t="s">
        <v>163</v>
      </c>
      <c r="E137" s="156" t="s">
        <v>1</v>
      </c>
      <c r="F137" s="157" t="s">
        <v>497</v>
      </c>
      <c r="H137" s="158">
        <v>2.8</v>
      </c>
      <c r="I137" s="159"/>
      <c r="L137" s="155"/>
      <c r="M137" s="160"/>
      <c r="T137" s="161"/>
      <c r="AT137" s="156" t="s">
        <v>163</v>
      </c>
      <c r="AU137" s="156" t="s">
        <v>85</v>
      </c>
      <c r="AV137" s="13" t="s">
        <v>85</v>
      </c>
      <c r="AW137" s="13" t="s">
        <v>31</v>
      </c>
      <c r="AX137" s="13" t="s">
        <v>75</v>
      </c>
      <c r="AY137" s="156" t="s">
        <v>148</v>
      </c>
    </row>
    <row r="138" spans="2:65" s="13" customFormat="1" ht="10">
      <c r="B138" s="155"/>
      <c r="D138" s="149" t="s">
        <v>163</v>
      </c>
      <c r="E138" s="156" t="s">
        <v>1</v>
      </c>
      <c r="F138" s="157" t="s">
        <v>838</v>
      </c>
      <c r="H138" s="158">
        <v>1.56</v>
      </c>
      <c r="I138" s="159"/>
      <c r="L138" s="155"/>
      <c r="M138" s="160"/>
      <c r="T138" s="161"/>
      <c r="AT138" s="156" t="s">
        <v>163</v>
      </c>
      <c r="AU138" s="156" t="s">
        <v>85</v>
      </c>
      <c r="AV138" s="13" t="s">
        <v>85</v>
      </c>
      <c r="AW138" s="13" t="s">
        <v>31</v>
      </c>
      <c r="AX138" s="13" t="s">
        <v>75</v>
      </c>
      <c r="AY138" s="156" t="s">
        <v>148</v>
      </c>
    </row>
    <row r="139" spans="2:65" s="14" customFormat="1" ht="10">
      <c r="B139" s="167"/>
      <c r="D139" s="149" t="s">
        <v>163</v>
      </c>
      <c r="E139" s="168" t="s">
        <v>1</v>
      </c>
      <c r="F139" s="169" t="s">
        <v>219</v>
      </c>
      <c r="H139" s="170">
        <v>4.3599999999999994</v>
      </c>
      <c r="I139" s="171"/>
      <c r="L139" s="167"/>
      <c r="M139" s="172"/>
      <c r="T139" s="173"/>
      <c r="AT139" s="168" t="s">
        <v>163</v>
      </c>
      <c r="AU139" s="168" t="s">
        <v>85</v>
      </c>
      <c r="AV139" s="14" t="s">
        <v>195</v>
      </c>
      <c r="AW139" s="14" t="s">
        <v>31</v>
      </c>
      <c r="AX139" s="14" t="s">
        <v>80</v>
      </c>
      <c r="AY139" s="168" t="s">
        <v>148</v>
      </c>
    </row>
    <row r="140" spans="2:65" s="1" customFormat="1" ht="24.15" customHeight="1">
      <c r="B140" s="130"/>
      <c r="C140" s="131" t="s">
        <v>195</v>
      </c>
      <c r="D140" s="131" t="s">
        <v>154</v>
      </c>
      <c r="E140" s="132" t="s">
        <v>300</v>
      </c>
      <c r="F140" s="133" t="s">
        <v>301</v>
      </c>
      <c r="G140" s="134" t="s">
        <v>214</v>
      </c>
      <c r="H140" s="135">
        <v>4.3600000000000003</v>
      </c>
      <c r="I140" s="136"/>
      <c r="J140" s="137">
        <f>ROUND(I140*H140,2)</f>
        <v>0</v>
      </c>
      <c r="K140" s="133" t="s">
        <v>194</v>
      </c>
      <c r="L140" s="31"/>
      <c r="M140" s="138" t="s">
        <v>1</v>
      </c>
      <c r="N140" s="139" t="s">
        <v>40</v>
      </c>
      <c r="P140" s="140">
        <f>O140*H140</f>
        <v>0</v>
      </c>
      <c r="Q140" s="140">
        <v>2.2000000000000001E-4</v>
      </c>
      <c r="R140" s="140">
        <f>Q140*H140</f>
        <v>9.5920000000000011E-4</v>
      </c>
      <c r="S140" s="140">
        <v>0</v>
      </c>
      <c r="T140" s="141">
        <f>S140*H140</f>
        <v>0</v>
      </c>
      <c r="AR140" s="142" t="s">
        <v>195</v>
      </c>
      <c r="AT140" s="142" t="s">
        <v>154</v>
      </c>
      <c r="AU140" s="142" t="s">
        <v>85</v>
      </c>
      <c r="AY140" s="16" t="s">
        <v>148</v>
      </c>
      <c r="BE140" s="143">
        <f>IF(N140="základní",J140,0)</f>
        <v>0</v>
      </c>
      <c r="BF140" s="143">
        <f>IF(N140="snížená",J140,0)</f>
        <v>0</v>
      </c>
      <c r="BG140" s="143">
        <f>IF(N140="zákl. přenesená",J140,0)</f>
        <v>0</v>
      </c>
      <c r="BH140" s="143">
        <f>IF(N140="sníž. přenesená",J140,0)</f>
        <v>0</v>
      </c>
      <c r="BI140" s="143">
        <f>IF(N140="nulová",J140,0)</f>
        <v>0</v>
      </c>
      <c r="BJ140" s="16" t="s">
        <v>80</v>
      </c>
      <c r="BK140" s="143">
        <f>ROUND(I140*H140,2)</f>
        <v>0</v>
      </c>
      <c r="BL140" s="16" t="s">
        <v>195</v>
      </c>
      <c r="BM140" s="142" t="s">
        <v>302</v>
      </c>
    </row>
    <row r="141" spans="2:65" s="1" customFormat="1" ht="10">
      <c r="B141" s="31"/>
      <c r="D141" s="144" t="s">
        <v>161</v>
      </c>
      <c r="F141" s="145" t="s">
        <v>303</v>
      </c>
      <c r="I141" s="146"/>
      <c r="L141" s="31"/>
      <c r="M141" s="147"/>
      <c r="T141" s="55"/>
      <c r="AT141" s="16" t="s">
        <v>161</v>
      </c>
      <c r="AU141" s="16" t="s">
        <v>85</v>
      </c>
    </row>
    <row r="142" spans="2:65" s="13" customFormat="1" ht="10">
      <c r="B142" s="155"/>
      <c r="D142" s="149" t="s">
        <v>163</v>
      </c>
      <c r="E142" s="156" t="s">
        <v>1</v>
      </c>
      <c r="F142" s="157" t="s">
        <v>497</v>
      </c>
      <c r="H142" s="158">
        <v>2.8</v>
      </c>
      <c r="I142" s="159"/>
      <c r="L142" s="155"/>
      <c r="M142" s="160"/>
      <c r="T142" s="161"/>
      <c r="AT142" s="156" t="s">
        <v>163</v>
      </c>
      <c r="AU142" s="156" t="s">
        <v>85</v>
      </c>
      <c r="AV142" s="13" t="s">
        <v>85</v>
      </c>
      <c r="AW142" s="13" t="s">
        <v>31</v>
      </c>
      <c r="AX142" s="13" t="s">
        <v>75</v>
      </c>
      <c r="AY142" s="156" t="s">
        <v>148</v>
      </c>
    </row>
    <row r="143" spans="2:65" s="13" customFormat="1" ht="10">
      <c r="B143" s="155"/>
      <c r="D143" s="149" t="s">
        <v>163</v>
      </c>
      <c r="E143" s="156" t="s">
        <v>1</v>
      </c>
      <c r="F143" s="157" t="s">
        <v>838</v>
      </c>
      <c r="H143" s="158">
        <v>1.56</v>
      </c>
      <c r="I143" s="159"/>
      <c r="L143" s="155"/>
      <c r="M143" s="160"/>
      <c r="T143" s="161"/>
      <c r="AT143" s="156" t="s">
        <v>163</v>
      </c>
      <c r="AU143" s="156" t="s">
        <v>85</v>
      </c>
      <c r="AV143" s="13" t="s">
        <v>85</v>
      </c>
      <c r="AW143" s="13" t="s">
        <v>31</v>
      </c>
      <c r="AX143" s="13" t="s">
        <v>75</v>
      </c>
      <c r="AY143" s="156" t="s">
        <v>148</v>
      </c>
    </row>
    <row r="144" spans="2:65" s="14" customFormat="1" ht="10">
      <c r="B144" s="167"/>
      <c r="D144" s="149" t="s">
        <v>163</v>
      </c>
      <c r="E144" s="168" t="s">
        <v>1</v>
      </c>
      <c r="F144" s="169" t="s">
        <v>219</v>
      </c>
      <c r="H144" s="170">
        <v>4.3599999999999994</v>
      </c>
      <c r="I144" s="171"/>
      <c r="L144" s="167"/>
      <c r="M144" s="172"/>
      <c r="T144" s="173"/>
      <c r="AT144" s="168" t="s">
        <v>163</v>
      </c>
      <c r="AU144" s="168" t="s">
        <v>85</v>
      </c>
      <c r="AV144" s="14" t="s">
        <v>195</v>
      </c>
      <c r="AW144" s="14" t="s">
        <v>31</v>
      </c>
      <c r="AX144" s="14" t="s">
        <v>80</v>
      </c>
      <c r="AY144" s="168" t="s">
        <v>148</v>
      </c>
    </row>
    <row r="145" spans="2:65" s="1" customFormat="1" ht="24.15" customHeight="1">
      <c r="B145" s="130"/>
      <c r="C145" s="131" t="s">
        <v>151</v>
      </c>
      <c r="D145" s="131" t="s">
        <v>154</v>
      </c>
      <c r="E145" s="132" t="s">
        <v>636</v>
      </c>
      <c r="F145" s="133" t="s">
        <v>637</v>
      </c>
      <c r="G145" s="134" t="s">
        <v>214</v>
      </c>
      <c r="H145" s="135">
        <v>0.28000000000000003</v>
      </c>
      <c r="I145" s="136"/>
      <c r="J145" s="137">
        <f>ROUND(I145*H145,2)</f>
        <v>0</v>
      </c>
      <c r="K145" s="133" t="s">
        <v>194</v>
      </c>
      <c r="L145" s="31"/>
      <c r="M145" s="138" t="s">
        <v>1</v>
      </c>
      <c r="N145" s="139" t="s">
        <v>40</v>
      </c>
      <c r="P145" s="140">
        <f>O145*H145</f>
        <v>0</v>
      </c>
      <c r="Q145" s="140">
        <v>2.3099999999999999E-2</v>
      </c>
      <c r="R145" s="140">
        <f>Q145*H145</f>
        <v>6.4680000000000007E-3</v>
      </c>
      <c r="S145" s="140">
        <v>0</v>
      </c>
      <c r="T145" s="141">
        <f>S145*H145</f>
        <v>0</v>
      </c>
      <c r="AR145" s="142" t="s">
        <v>195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195</v>
      </c>
      <c r="BM145" s="142" t="s">
        <v>638</v>
      </c>
    </row>
    <row r="146" spans="2:65" s="1" customFormat="1" ht="10">
      <c r="B146" s="31"/>
      <c r="D146" s="144" t="s">
        <v>161</v>
      </c>
      <c r="F146" s="145" t="s">
        <v>639</v>
      </c>
      <c r="I146" s="146"/>
      <c r="L146" s="31"/>
      <c r="M146" s="147"/>
      <c r="T146" s="55"/>
      <c r="AT146" s="16" t="s">
        <v>161</v>
      </c>
      <c r="AU146" s="16" t="s">
        <v>85</v>
      </c>
    </row>
    <row r="147" spans="2:65" s="13" customFormat="1" ht="10">
      <c r="B147" s="155"/>
      <c r="D147" s="149" t="s">
        <v>163</v>
      </c>
      <c r="E147" s="156" t="s">
        <v>1</v>
      </c>
      <c r="F147" s="157" t="s">
        <v>830</v>
      </c>
      <c r="H147" s="158">
        <v>0.28000000000000003</v>
      </c>
      <c r="I147" s="159"/>
      <c r="L147" s="155"/>
      <c r="M147" s="160"/>
      <c r="T147" s="161"/>
      <c r="AT147" s="156" t="s">
        <v>163</v>
      </c>
      <c r="AU147" s="156" t="s">
        <v>85</v>
      </c>
      <c r="AV147" s="13" t="s">
        <v>85</v>
      </c>
      <c r="AW147" s="13" t="s">
        <v>31</v>
      </c>
      <c r="AX147" s="13" t="s">
        <v>80</v>
      </c>
      <c r="AY147" s="156" t="s">
        <v>148</v>
      </c>
    </row>
    <row r="148" spans="2:65" s="1" customFormat="1" ht="24.15" customHeight="1">
      <c r="B148" s="130"/>
      <c r="C148" s="131" t="s">
        <v>220</v>
      </c>
      <c r="D148" s="131" t="s">
        <v>154</v>
      </c>
      <c r="E148" s="132" t="s">
        <v>304</v>
      </c>
      <c r="F148" s="133" t="s">
        <v>305</v>
      </c>
      <c r="G148" s="134" t="s">
        <v>214</v>
      </c>
      <c r="H148" s="135">
        <v>4.3600000000000003</v>
      </c>
      <c r="I148" s="136"/>
      <c r="J148" s="137">
        <f>ROUND(I148*H148,2)</f>
        <v>0</v>
      </c>
      <c r="K148" s="133" t="s">
        <v>194</v>
      </c>
      <c r="L148" s="31"/>
      <c r="M148" s="138" t="s">
        <v>1</v>
      </c>
      <c r="N148" s="139" t="s">
        <v>40</v>
      </c>
      <c r="P148" s="140">
        <f>O148*H148</f>
        <v>0</v>
      </c>
      <c r="Q148" s="140">
        <v>2.7499999999999998E-3</v>
      </c>
      <c r="R148" s="140">
        <f>Q148*H148</f>
        <v>1.1990000000000001E-2</v>
      </c>
      <c r="S148" s="140">
        <v>0</v>
      </c>
      <c r="T148" s="141">
        <f>S148*H148</f>
        <v>0</v>
      </c>
      <c r="AR148" s="142" t="s">
        <v>195</v>
      </c>
      <c r="AT148" s="142" t="s">
        <v>154</v>
      </c>
      <c r="AU148" s="142" t="s">
        <v>85</v>
      </c>
      <c r="AY148" s="16" t="s">
        <v>148</v>
      </c>
      <c r="BE148" s="143">
        <f>IF(N148="základní",J148,0)</f>
        <v>0</v>
      </c>
      <c r="BF148" s="143">
        <f>IF(N148="snížená",J148,0)</f>
        <v>0</v>
      </c>
      <c r="BG148" s="143">
        <f>IF(N148="zákl. přenesená",J148,0)</f>
        <v>0</v>
      </c>
      <c r="BH148" s="143">
        <f>IF(N148="sníž. přenesená",J148,0)</f>
        <v>0</v>
      </c>
      <c r="BI148" s="143">
        <f>IF(N148="nulová",J148,0)</f>
        <v>0</v>
      </c>
      <c r="BJ148" s="16" t="s">
        <v>80</v>
      </c>
      <c r="BK148" s="143">
        <f>ROUND(I148*H148,2)</f>
        <v>0</v>
      </c>
      <c r="BL148" s="16" t="s">
        <v>195</v>
      </c>
      <c r="BM148" s="142" t="s">
        <v>306</v>
      </c>
    </row>
    <row r="149" spans="2:65" s="1" customFormat="1" ht="10">
      <c r="B149" s="31"/>
      <c r="D149" s="144" t="s">
        <v>161</v>
      </c>
      <c r="F149" s="145" t="s">
        <v>307</v>
      </c>
      <c r="I149" s="146"/>
      <c r="L149" s="31"/>
      <c r="M149" s="147"/>
      <c r="T149" s="55"/>
      <c r="AT149" s="16" t="s">
        <v>161</v>
      </c>
      <c r="AU149" s="16" t="s">
        <v>85</v>
      </c>
    </row>
    <row r="150" spans="2:65" s="13" customFormat="1" ht="10">
      <c r="B150" s="155"/>
      <c r="D150" s="149" t="s">
        <v>163</v>
      </c>
      <c r="E150" s="156" t="s">
        <v>1</v>
      </c>
      <c r="F150" s="157" t="s">
        <v>497</v>
      </c>
      <c r="H150" s="158">
        <v>2.8</v>
      </c>
      <c r="I150" s="159"/>
      <c r="L150" s="155"/>
      <c r="M150" s="160"/>
      <c r="T150" s="161"/>
      <c r="AT150" s="156" t="s">
        <v>163</v>
      </c>
      <c r="AU150" s="156" t="s">
        <v>85</v>
      </c>
      <c r="AV150" s="13" t="s">
        <v>85</v>
      </c>
      <c r="AW150" s="13" t="s">
        <v>31</v>
      </c>
      <c r="AX150" s="13" t="s">
        <v>75</v>
      </c>
      <c r="AY150" s="156" t="s">
        <v>148</v>
      </c>
    </row>
    <row r="151" spans="2:65" s="13" customFormat="1" ht="10">
      <c r="B151" s="155"/>
      <c r="D151" s="149" t="s">
        <v>163</v>
      </c>
      <c r="E151" s="156" t="s">
        <v>1</v>
      </c>
      <c r="F151" s="157" t="s">
        <v>838</v>
      </c>
      <c r="H151" s="158">
        <v>1.56</v>
      </c>
      <c r="I151" s="159"/>
      <c r="L151" s="155"/>
      <c r="M151" s="160"/>
      <c r="T151" s="161"/>
      <c r="AT151" s="156" t="s">
        <v>163</v>
      </c>
      <c r="AU151" s="156" t="s">
        <v>85</v>
      </c>
      <c r="AV151" s="13" t="s">
        <v>85</v>
      </c>
      <c r="AW151" s="13" t="s">
        <v>31</v>
      </c>
      <c r="AX151" s="13" t="s">
        <v>75</v>
      </c>
      <c r="AY151" s="156" t="s">
        <v>148</v>
      </c>
    </row>
    <row r="152" spans="2:65" s="14" customFormat="1" ht="10">
      <c r="B152" s="167"/>
      <c r="D152" s="149" t="s">
        <v>163</v>
      </c>
      <c r="E152" s="168" t="s">
        <v>1</v>
      </c>
      <c r="F152" s="169" t="s">
        <v>219</v>
      </c>
      <c r="H152" s="170">
        <v>4.3599999999999994</v>
      </c>
      <c r="I152" s="171"/>
      <c r="L152" s="167"/>
      <c r="M152" s="172"/>
      <c r="T152" s="173"/>
      <c r="AT152" s="168" t="s">
        <v>163</v>
      </c>
      <c r="AU152" s="168" t="s">
        <v>85</v>
      </c>
      <c r="AV152" s="14" t="s">
        <v>195</v>
      </c>
      <c r="AW152" s="14" t="s">
        <v>31</v>
      </c>
      <c r="AX152" s="14" t="s">
        <v>80</v>
      </c>
      <c r="AY152" s="168" t="s">
        <v>148</v>
      </c>
    </row>
    <row r="153" spans="2:65" s="11" customFormat="1" ht="22.75" customHeight="1">
      <c r="B153" s="118"/>
      <c r="D153" s="119" t="s">
        <v>74</v>
      </c>
      <c r="E153" s="128" t="s">
        <v>308</v>
      </c>
      <c r="F153" s="128" t="s">
        <v>309</v>
      </c>
      <c r="I153" s="121"/>
      <c r="J153" s="129">
        <f>BK153</f>
        <v>0</v>
      </c>
      <c r="L153" s="118"/>
      <c r="M153" s="123"/>
      <c r="P153" s="124">
        <f>SUM(P154:P155)</f>
        <v>0</v>
      </c>
      <c r="R153" s="124">
        <f>SUM(R154:R155)</f>
        <v>0</v>
      </c>
      <c r="T153" s="125">
        <f>SUM(T154:T155)</f>
        <v>0</v>
      </c>
      <c r="AR153" s="119" t="s">
        <v>80</v>
      </c>
      <c r="AT153" s="126" t="s">
        <v>74</v>
      </c>
      <c r="AU153" s="126" t="s">
        <v>80</v>
      </c>
      <c r="AY153" s="119" t="s">
        <v>148</v>
      </c>
      <c r="BK153" s="127">
        <f>SUM(BK154:BK155)</f>
        <v>0</v>
      </c>
    </row>
    <row r="154" spans="2:65" s="1" customFormat="1" ht="21.75" customHeight="1">
      <c r="B154" s="130"/>
      <c r="C154" s="131" t="s">
        <v>228</v>
      </c>
      <c r="D154" s="131" t="s">
        <v>154</v>
      </c>
      <c r="E154" s="132" t="s">
        <v>310</v>
      </c>
      <c r="F154" s="133" t="s">
        <v>311</v>
      </c>
      <c r="G154" s="134" t="s">
        <v>193</v>
      </c>
      <c r="H154" s="135">
        <v>5.1999999999999998E-2</v>
      </c>
      <c r="I154" s="136"/>
      <c r="J154" s="137">
        <f>ROUND(I154*H154,2)</f>
        <v>0</v>
      </c>
      <c r="K154" s="133" t="s">
        <v>194</v>
      </c>
      <c r="L154" s="31"/>
      <c r="M154" s="138" t="s">
        <v>1</v>
      </c>
      <c r="N154" s="139" t="s">
        <v>40</v>
      </c>
      <c r="P154" s="140">
        <f>O154*H154</f>
        <v>0</v>
      </c>
      <c r="Q154" s="140">
        <v>0</v>
      </c>
      <c r="R154" s="140">
        <f>Q154*H154</f>
        <v>0</v>
      </c>
      <c r="S154" s="140">
        <v>0</v>
      </c>
      <c r="T154" s="141">
        <f>S154*H154</f>
        <v>0</v>
      </c>
      <c r="AR154" s="142" t="s">
        <v>195</v>
      </c>
      <c r="AT154" s="142" t="s">
        <v>154</v>
      </c>
      <c r="AU154" s="142" t="s">
        <v>85</v>
      </c>
      <c r="AY154" s="16" t="s">
        <v>148</v>
      </c>
      <c r="BE154" s="143">
        <f>IF(N154="základní",J154,0)</f>
        <v>0</v>
      </c>
      <c r="BF154" s="143">
        <f>IF(N154="snížená",J154,0)</f>
        <v>0</v>
      </c>
      <c r="BG154" s="143">
        <f>IF(N154="zákl. přenesená",J154,0)</f>
        <v>0</v>
      </c>
      <c r="BH154" s="143">
        <f>IF(N154="sníž. přenesená",J154,0)</f>
        <v>0</v>
      </c>
      <c r="BI154" s="143">
        <f>IF(N154="nulová",J154,0)</f>
        <v>0</v>
      </c>
      <c r="BJ154" s="16" t="s">
        <v>80</v>
      </c>
      <c r="BK154" s="143">
        <f>ROUND(I154*H154,2)</f>
        <v>0</v>
      </c>
      <c r="BL154" s="16" t="s">
        <v>195</v>
      </c>
      <c r="BM154" s="142" t="s">
        <v>312</v>
      </c>
    </row>
    <row r="155" spans="2:65" s="1" customFormat="1" ht="10">
      <c r="B155" s="31"/>
      <c r="D155" s="144" t="s">
        <v>161</v>
      </c>
      <c r="F155" s="145" t="s">
        <v>313</v>
      </c>
      <c r="I155" s="146"/>
      <c r="L155" s="31"/>
      <c r="M155" s="147"/>
      <c r="T155" s="55"/>
      <c r="AT155" s="16" t="s">
        <v>161</v>
      </c>
      <c r="AU155" s="16" t="s">
        <v>85</v>
      </c>
    </row>
    <row r="156" spans="2:65" s="11" customFormat="1" ht="25.9" customHeight="1">
      <c r="B156" s="118"/>
      <c r="D156" s="119" t="s">
        <v>74</v>
      </c>
      <c r="E156" s="120" t="s">
        <v>146</v>
      </c>
      <c r="F156" s="120" t="s">
        <v>147</v>
      </c>
      <c r="I156" s="121"/>
      <c r="J156" s="122">
        <f>BK156</f>
        <v>0</v>
      </c>
      <c r="L156" s="118"/>
      <c r="M156" s="123"/>
      <c r="P156" s="124">
        <f>P157+P179</f>
        <v>0</v>
      </c>
      <c r="R156" s="124">
        <f>R157+R179</f>
        <v>0.33523239999999999</v>
      </c>
      <c r="T156" s="125">
        <f>T157+T179</f>
        <v>0</v>
      </c>
      <c r="AR156" s="119" t="s">
        <v>85</v>
      </c>
      <c r="AT156" s="126" t="s">
        <v>74</v>
      </c>
      <c r="AU156" s="126" t="s">
        <v>75</v>
      </c>
      <c r="AY156" s="119" t="s">
        <v>148</v>
      </c>
      <c r="BK156" s="127">
        <f>BK157+BK179</f>
        <v>0</v>
      </c>
    </row>
    <row r="157" spans="2:65" s="11" customFormat="1" ht="22.75" customHeight="1">
      <c r="B157" s="118"/>
      <c r="D157" s="119" t="s">
        <v>74</v>
      </c>
      <c r="E157" s="128" t="s">
        <v>210</v>
      </c>
      <c r="F157" s="128" t="s">
        <v>211</v>
      </c>
      <c r="I157" s="121"/>
      <c r="J157" s="129">
        <f>BK157</f>
        <v>0</v>
      </c>
      <c r="L157" s="118"/>
      <c r="M157" s="123"/>
      <c r="P157" s="124">
        <f>SUM(P158:P178)</f>
        <v>0</v>
      </c>
      <c r="R157" s="124">
        <f>SUM(R158:R178)</f>
        <v>0.26273839999999998</v>
      </c>
      <c r="T157" s="125">
        <f>SUM(T158:T178)</f>
        <v>0</v>
      </c>
      <c r="AR157" s="119" t="s">
        <v>85</v>
      </c>
      <c r="AT157" s="126" t="s">
        <v>74</v>
      </c>
      <c r="AU157" s="126" t="s">
        <v>80</v>
      </c>
      <c r="AY157" s="119" t="s">
        <v>148</v>
      </c>
      <c r="BK157" s="127">
        <f>SUM(BK158:BK178)</f>
        <v>0</v>
      </c>
    </row>
    <row r="158" spans="2:65" s="1" customFormat="1" ht="24.15" customHeight="1">
      <c r="B158" s="130"/>
      <c r="C158" s="131" t="s">
        <v>235</v>
      </c>
      <c r="D158" s="131" t="s">
        <v>154</v>
      </c>
      <c r="E158" s="132" t="s">
        <v>314</v>
      </c>
      <c r="F158" s="133" t="s">
        <v>315</v>
      </c>
      <c r="G158" s="134" t="s">
        <v>214</v>
      </c>
      <c r="H158" s="135">
        <v>19.649999999999999</v>
      </c>
      <c r="I158" s="136"/>
      <c r="J158" s="137">
        <f>ROUND(I158*H158,2)</f>
        <v>0</v>
      </c>
      <c r="K158" s="133" t="s">
        <v>194</v>
      </c>
      <c r="L158" s="31"/>
      <c r="M158" s="138" t="s">
        <v>1</v>
      </c>
      <c r="N158" s="139" t="s">
        <v>40</v>
      </c>
      <c r="P158" s="140">
        <f>O158*H158</f>
        <v>0</v>
      </c>
      <c r="Q158" s="140">
        <v>0</v>
      </c>
      <c r="R158" s="140">
        <f>Q158*H158</f>
        <v>0</v>
      </c>
      <c r="S158" s="140">
        <v>0</v>
      </c>
      <c r="T158" s="141">
        <f>S158*H158</f>
        <v>0</v>
      </c>
      <c r="AR158" s="142" t="s">
        <v>215</v>
      </c>
      <c r="AT158" s="142" t="s">
        <v>154</v>
      </c>
      <c r="AU158" s="142" t="s">
        <v>85</v>
      </c>
      <c r="AY158" s="16" t="s">
        <v>148</v>
      </c>
      <c r="BE158" s="143">
        <f>IF(N158="základní",J158,0)</f>
        <v>0</v>
      </c>
      <c r="BF158" s="143">
        <f>IF(N158="snížená",J158,0)</f>
        <v>0</v>
      </c>
      <c r="BG158" s="143">
        <f>IF(N158="zákl. přenesená",J158,0)</f>
        <v>0</v>
      </c>
      <c r="BH158" s="143">
        <f>IF(N158="sníž. přenesená",J158,0)</f>
        <v>0</v>
      </c>
      <c r="BI158" s="143">
        <f>IF(N158="nulová",J158,0)</f>
        <v>0</v>
      </c>
      <c r="BJ158" s="16" t="s">
        <v>80</v>
      </c>
      <c r="BK158" s="143">
        <f>ROUND(I158*H158,2)</f>
        <v>0</v>
      </c>
      <c r="BL158" s="16" t="s">
        <v>215</v>
      </c>
      <c r="BM158" s="142" t="s">
        <v>839</v>
      </c>
    </row>
    <row r="159" spans="2:65" s="1" customFormat="1" ht="10">
      <c r="B159" s="31"/>
      <c r="D159" s="144" t="s">
        <v>161</v>
      </c>
      <c r="F159" s="145" t="s">
        <v>317</v>
      </c>
      <c r="I159" s="146"/>
      <c r="L159" s="31"/>
      <c r="M159" s="147"/>
      <c r="T159" s="55"/>
      <c r="AT159" s="16" t="s">
        <v>161</v>
      </c>
      <c r="AU159" s="16" t="s">
        <v>85</v>
      </c>
    </row>
    <row r="160" spans="2:65" s="1" customFormat="1" ht="16.5" customHeight="1">
      <c r="B160" s="130"/>
      <c r="C160" s="176" t="s">
        <v>243</v>
      </c>
      <c r="D160" s="176" t="s">
        <v>269</v>
      </c>
      <c r="E160" s="177" t="s">
        <v>319</v>
      </c>
      <c r="F160" s="178" t="s">
        <v>320</v>
      </c>
      <c r="G160" s="179" t="s">
        <v>193</v>
      </c>
      <c r="H160" s="180">
        <v>6.0000000000000001E-3</v>
      </c>
      <c r="I160" s="181"/>
      <c r="J160" s="182">
        <f>ROUND(I160*H160,2)</f>
        <v>0</v>
      </c>
      <c r="K160" s="178" t="s">
        <v>158</v>
      </c>
      <c r="L160" s="183"/>
      <c r="M160" s="184" t="s">
        <v>1</v>
      </c>
      <c r="N160" s="185" t="s">
        <v>40</v>
      </c>
      <c r="P160" s="140">
        <f>O160*H160</f>
        <v>0</v>
      </c>
      <c r="Q160" s="140">
        <v>1</v>
      </c>
      <c r="R160" s="140">
        <f>Q160*H160</f>
        <v>6.0000000000000001E-3</v>
      </c>
      <c r="S160" s="140">
        <v>0</v>
      </c>
      <c r="T160" s="141">
        <f>S160*H160</f>
        <v>0</v>
      </c>
      <c r="AR160" s="142" t="s">
        <v>321</v>
      </c>
      <c r="AT160" s="142" t="s">
        <v>269</v>
      </c>
      <c r="AU160" s="142" t="s">
        <v>85</v>
      </c>
      <c r="AY160" s="16" t="s">
        <v>148</v>
      </c>
      <c r="BE160" s="143">
        <f>IF(N160="základní",J160,0)</f>
        <v>0</v>
      </c>
      <c r="BF160" s="143">
        <f>IF(N160="snížená",J160,0)</f>
        <v>0</v>
      </c>
      <c r="BG160" s="143">
        <f>IF(N160="zákl. přenesená",J160,0)</f>
        <v>0</v>
      </c>
      <c r="BH160" s="143">
        <f>IF(N160="sníž. přenesená",J160,0)</f>
        <v>0</v>
      </c>
      <c r="BI160" s="143">
        <f>IF(N160="nulová",J160,0)</f>
        <v>0</v>
      </c>
      <c r="BJ160" s="16" t="s">
        <v>80</v>
      </c>
      <c r="BK160" s="143">
        <f>ROUND(I160*H160,2)</f>
        <v>0</v>
      </c>
      <c r="BL160" s="16" t="s">
        <v>215</v>
      </c>
      <c r="BM160" s="142" t="s">
        <v>840</v>
      </c>
    </row>
    <row r="161" spans="2:65" s="13" customFormat="1" ht="10">
      <c r="B161" s="155"/>
      <c r="D161" s="149" t="s">
        <v>163</v>
      </c>
      <c r="F161" s="157" t="s">
        <v>841</v>
      </c>
      <c r="H161" s="158">
        <v>6.0000000000000001E-3</v>
      </c>
      <c r="I161" s="159"/>
      <c r="L161" s="155"/>
      <c r="M161" s="160"/>
      <c r="T161" s="161"/>
      <c r="AT161" s="156" t="s">
        <v>163</v>
      </c>
      <c r="AU161" s="156" t="s">
        <v>85</v>
      </c>
      <c r="AV161" s="13" t="s">
        <v>85</v>
      </c>
      <c r="AW161" s="13" t="s">
        <v>3</v>
      </c>
      <c r="AX161" s="13" t="s">
        <v>80</v>
      </c>
      <c r="AY161" s="156" t="s">
        <v>148</v>
      </c>
    </row>
    <row r="162" spans="2:65" s="1" customFormat="1" ht="24.15" customHeight="1">
      <c r="B162" s="130"/>
      <c r="C162" s="131" t="s">
        <v>250</v>
      </c>
      <c r="D162" s="131" t="s">
        <v>154</v>
      </c>
      <c r="E162" s="132" t="s">
        <v>314</v>
      </c>
      <c r="F162" s="133" t="s">
        <v>315</v>
      </c>
      <c r="G162" s="134" t="s">
        <v>214</v>
      </c>
      <c r="H162" s="135">
        <v>19.649999999999999</v>
      </c>
      <c r="I162" s="136"/>
      <c r="J162" s="137">
        <f>ROUND(I162*H162,2)</f>
        <v>0</v>
      </c>
      <c r="K162" s="133" t="s">
        <v>194</v>
      </c>
      <c r="L162" s="31"/>
      <c r="M162" s="138" t="s">
        <v>1</v>
      </c>
      <c r="N162" s="139" t="s">
        <v>40</v>
      </c>
      <c r="P162" s="140">
        <f>O162*H162</f>
        <v>0</v>
      </c>
      <c r="Q162" s="140">
        <v>0</v>
      </c>
      <c r="R162" s="140">
        <f>Q162*H162</f>
        <v>0</v>
      </c>
      <c r="S162" s="140">
        <v>0</v>
      </c>
      <c r="T162" s="141">
        <f>S162*H162</f>
        <v>0</v>
      </c>
      <c r="AR162" s="142" t="s">
        <v>215</v>
      </c>
      <c r="AT162" s="142" t="s">
        <v>154</v>
      </c>
      <c r="AU162" s="142" t="s">
        <v>85</v>
      </c>
      <c r="AY162" s="16" t="s">
        <v>148</v>
      </c>
      <c r="BE162" s="143">
        <f>IF(N162="základní",J162,0)</f>
        <v>0</v>
      </c>
      <c r="BF162" s="143">
        <f>IF(N162="snížená",J162,0)</f>
        <v>0</v>
      </c>
      <c r="BG162" s="143">
        <f>IF(N162="zákl. přenesená",J162,0)</f>
        <v>0</v>
      </c>
      <c r="BH162" s="143">
        <f>IF(N162="sníž. přenesená",J162,0)</f>
        <v>0</v>
      </c>
      <c r="BI162" s="143">
        <f>IF(N162="nulová",J162,0)</f>
        <v>0</v>
      </c>
      <c r="BJ162" s="16" t="s">
        <v>80</v>
      </c>
      <c r="BK162" s="143">
        <f>ROUND(I162*H162,2)</f>
        <v>0</v>
      </c>
      <c r="BL162" s="16" t="s">
        <v>215</v>
      </c>
      <c r="BM162" s="142" t="s">
        <v>842</v>
      </c>
    </row>
    <row r="163" spans="2:65" s="1" customFormat="1" ht="10">
      <c r="B163" s="31"/>
      <c r="D163" s="144" t="s">
        <v>161</v>
      </c>
      <c r="F163" s="145" t="s">
        <v>317</v>
      </c>
      <c r="I163" s="146"/>
      <c r="L163" s="31"/>
      <c r="M163" s="147"/>
      <c r="T163" s="55"/>
      <c r="AT163" s="16" t="s">
        <v>161</v>
      </c>
      <c r="AU163" s="16" t="s">
        <v>85</v>
      </c>
    </row>
    <row r="164" spans="2:65" s="13" customFormat="1" ht="10">
      <c r="B164" s="155"/>
      <c r="D164" s="149" t="s">
        <v>163</v>
      </c>
      <c r="E164" s="156" t="s">
        <v>1</v>
      </c>
      <c r="F164" s="157" t="s">
        <v>843</v>
      </c>
      <c r="H164" s="158">
        <v>19.649999999999999</v>
      </c>
      <c r="I164" s="159"/>
      <c r="L164" s="155"/>
      <c r="M164" s="160"/>
      <c r="T164" s="161"/>
      <c r="AT164" s="156" t="s">
        <v>163</v>
      </c>
      <c r="AU164" s="156" t="s">
        <v>85</v>
      </c>
      <c r="AV164" s="13" t="s">
        <v>85</v>
      </c>
      <c r="AW164" s="13" t="s">
        <v>31</v>
      </c>
      <c r="AX164" s="13" t="s">
        <v>80</v>
      </c>
      <c r="AY164" s="156" t="s">
        <v>148</v>
      </c>
    </row>
    <row r="165" spans="2:65" s="1" customFormat="1" ht="16.5" customHeight="1">
      <c r="B165" s="130"/>
      <c r="C165" s="176" t="s">
        <v>256</v>
      </c>
      <c r="D165" s="176" t="s">
        <v>269</v>
      </c>
      <c r="E165" s="177" t="s">
        <v>319</v>
      </c>
      <c r="F165" s="178" t="s">
        <v>320</v>
      </c>
      <c r="G165" s="179" t="s">
        <v>193</v>
      </c>
      <c r="H165" s="180">
        <v>6.0000000000000001E-3</v>
      </c>
      <c r="I165" s="181"/>
      <c r="J165" s="182">
        <f>ROUND(I165*H165,2)</f>
        <v>0</v>
      </c>
      <c r="K165" s="178" t="s">
        <v>158</v>
      </c>
      <c r="L165" s="183"/>
      <c r="M165" s="184" t="s">
        <v>1</v>
      </c>
      <c r="N165" s="185" t="s">
        <v>40</v>
      </c>
      <c r="P165" s="140">
        <f>O165*H165</f>
        <v>0</v>
      </c>
      <c r="Q165" s="140">
        <v>1</v>
      </c>
      <c r="R165" s="140">
        <f>Q165*H165</f>
        <v>6.0000000000000001E-3</v>
      </c>
      <c r="S165" s="140">
        <v>0</v>
      </c>
      <c r="T165" s="141">
        <f>S165*H165</f>
        <v>0</v>
      </c>
      <c r="AR165" s="142" t="s">
        <v>321</v>
      </c>
      <c r="AT165" s="142" t="s">
        <v>269</v>
      </c>
      <c r="AU165" s="142" t="s">
        <v>85</v>
      </c>
      <c r="AY165" s="16" t="s">
        <v>148</v>
      </c>
      <c r="BE165" s="143">
        <f>IF(N165="základní",J165,0)</f>
        <v>0</v>
      </c>
      <c r="BF165" s="143">
        <f>IF(N165="snížená",J165,0)</f>
        <v>0</v>
      </c>
      <c r="BG165" s="143">
        <f>IF(N165="zákl. přenesená",J165,0)</f>
        <v>0</v>
      </c>
      <c r="BH165" s="143">
        <f>IF(N165="sníž. přenesená",J165,0)</f>
        <v>0</v>
      </c>
      <c r="BI165" s="143">
        <f>IF(N165="nulová",J165,0)</f>
        <v>0</v>
      </c>
      <c r="BJ165" s="16" t="s">
        <v>80</v>
      </c>
      <c r="BK165" s="143">
        <f>ROUND(I165*H165,2)</f>
        <v>0</v>
      </c>
      <c r="BL165" s="16" t="s">
        <v>215</v>
      </c>
      <c r="BM165" s="142" t="s">
        <v>844</v>
      </c>
    </row>
    <row r="166" spans="2:65" s="13" customFormat="1" ht="10">
      <c r="B166" s="155"/>
      <c r="D166" s="149" t="s">
        <v>163</v>
      </c>
      <c r="F166" s="157" t="s">
        <v>841</v>
      </c>
      <c r="H166" s="158">
        <v>6.0000000000000001E-3</v>
      </c>
      <c r="I166" s="159"/>
      <c r="L166" s="155"/>
      <c r="M166" s="160"/>
      <c r="T166" s="161"/>
      <c r="AT166" s="156" t="s">
        <v>163</v>
      </c>
      <c r="AU166" s="156" t="s">
        <v>85</v>
      </c>
      <c r="AV166" s="13" t="s">
        <v>85</v>
      </c>
      <c r="AW166" s="13" t="s">
        <v>3</v>
      </c>
      <c r="AX166" s="13" t="s">
        <v>80</v>
      </c>
      <c r="AY166" s="156" t="s">
        <v>148</v>
      </c>
    </row>
    <row r="167" spans="2:65" s="1" customFormat="1" ht="24.15" customHeight="1">
      <c r="B167" s="130"/>
      <c r="C167" s="131" t="s">
        <v>8</v>
      </c>
      <c r="D167" s="131" t="s">
        <v>154</v>
      </c>
      <c r="E167" s="132" t="s">
        <v>324</v>
      </c>
      <c r="F167" s="133" t="s">
        <v>325</v>
      </c>
      <c r="G167" s="134" t="s">
        <v>214</v>
      </c>
      <c r="H167" s="135">
        <v>19.649999999999999</v>
      </c>
      <c r="I167" s="136"/>
      <c r="J167" s="137">
        <f>ROUND(I167*H167,2)</f>
        <v>0</v>
      </c>
      <c r="K167" s="133" t="s">
        <v>194</v>
      </c>
      <c r="L167" s="31"/>
      <c r="M167" s="138" t="s">
        <v>1</v>
      </c>
      <c r="N167" s="139" t="s">
        <v>40</v>
      </c>
      <c r="P167" s="140">
        <f>O167*H167</f>
        <v>0</v>
      </c>
      <c r="Q167" s="140">
        <v>8.8000000000000003E-4</v>
      </c>
      <c r="R167" s="140">
        <f>Q167*H167</f>
        <v>1.7291999999999998E-2</v>
      </c>
      <c r="S167" s="140">
        <v>0</v>
      </c>
      <c r="T167" s="141">
        <f>S167*H167</f>
        <v>0</v>
      </c>
      <c r="AR167" s="142" t="s">
        <v>215</v>
      </c>
      <c r="AT167" s="142" t="s">
        <v>154</v>
      </c>
      <c r="AU167" s="142" t="s">
        <v>85</v>
      </c>
      <c r="AY167" s="16" t="s">
        <v>148</v>
      </c>
      <c r="BE167" s="143">
        <f>IF(N167="základní",J167,0)</f>
        <v>0</v>
      </c>
      <c r="BF167" s="143">
        <f>IF(N167="snížená",J167,0)</f>
        <v>0</v>
      </c>
      <c r="BG167" s="143">
        <f>IF(N167="zákl. přenesená",J167,0)</f>
        <v>0</v>
      </c>
      <c r="BH167" s="143">
        <f>IF(N167="sníž. přenesená",J167,0)</f>
        <v>0</v>
      </c>
      <c r="BI167" s="143">
        <f>IF(N167="nulová",J167,0)</f>
        <v>0</v>
      </c>
      <c r="BJ167" s="16" t="s">
        <v>80</v>
      </c>
      <c r="BK167" s="143">
        <f>ROUND(I167*H167,2)</f>
        <v>0</v>
      </c>
      <c r="BL167" s="16" t="s">
        <v>215</v>
      </c>
      <c r="BM167" s="142" t="s">
        <v>326</v>
      </c>
    </row>
    <row r="168" spans="2:65" s="1" customFormat="1" ht="10">
      <c r="B168" s="31"/>
      <c r="D168" s="144" t="s">
        <v>161</v>
      </c>
      <c r="F168" s="145" t="s">
        <v>327</v>
      </c>
      <c r="I168" s="146"/>
      <c r="L168" s="31"/>
      <c r="M168" s="147"/>
      <c r="T168" s="55"/>
      <c r="AT168" s="16" t="s">
        <v>161</v>
      </c>
      <c r="AU168" s="16" t="s">
        <v>85</v>
      </c>
    </row>
    <row r="169" spans="2:65" s="13" customFormat="1" ht="10">
      <c r="B169" s="155"/>
      <c r="D169" s="149" t="s">
        <v>163</v>
      </c>
      <c r="E169" s="156" t="s">
        <v>1</v>
      </c>
      <c r="F169" s="157" t="s">
        <v>843</v>
      </c>
      <c r="H169" s="158">
        <v>19.649999999999999</v>
      </c>
      <c r="I169" s="159"/>
      <c r="L169" s="155"/>
      <c r="M169" s="160"/>
      <c r="T169" s="161"/>
      <c r="AT169" s="156" t="s">
        <v>163</v>
      </c>
      <c r="AU169" s="156" t="s">
        <v>85</v>
      </c>
      <c r="AV169" s="13" t="s">
        <v>85</v>
      </c>
      <c r="AW169" s="13" t="s">
        <v>31</v>
      </c>
      <c r="AX169" s="13" t="s">
        <v>80</v>
      </c>
      <c r="AY169" s="156" t="s">
        <v>148</v>
      </c>
    </row>
    <row r="170" spans="2:65" s="1" customFormat="1" ht="37.75" customHeight="1">
      <c r="B170" s="130"/>
      <c r="C170" s="176" t="s">
        <v>264</v>
      </c>
      <c r="D170" s="176" t="s">
        <v>269</v>
      </c>
      <c r="E170" s="177" t="s">
        <v>331</v>
      </c>
      <c r="F170" s="178" t="s">
        <v>332</v>
      </c>
      <c r="G170" s="179" t="s">
        <v>214</v>
      </c>
      <c r="H170" s="180">
        <v>24.562999999999999</v>
      </c>
      <c r="I170" s="181"/>
      <c r="J170" s="182">
        <f>ROUND(I170*H170,2)</f>
        <v>0</v>
      </c>
      <c r="K170" s="178" t="s">
        <v>194</v>
      </c>
      <c r="L170" s="183"/>
      <c r="M170" s="184" t="s">
        <v>1</v>
      </c>
      <c r="N170" s="185" t="s">
        <v>40</v>
      </c>
      <c r="P170" s="140">
        <f>O170*H170</f>
        <v>0</v>
      </c>
      <c r="Q170" s="140">
        <v>4.7999999999999996E-3</v>
      </c>
      <c r="R170" s="140">
        <f>Q170*H170</f>
        <v>0.11790239999999999</v>
      </c>
      <c r="S170" s="140">
        <v>0</v>
      </c>
      <c r="T170" s="141">
        <f>S170*H170</f>
        <v>0</v>
      </c>
      <c r="AR170" s="142" t="s">
        <v>321</v>
      </c>
      <c r="AT170" s="142" t="s">
        <v>269</v>
      </c>
      <c r="AU170" s="142" t="s">
        <v>85</v>
      </c>
      <c r="AY170" s="16" t="s">
        <v>148</v>
      </c>
      <c r="BE170" s="143">
        <f>IF(N170="základní",J170,0)</f>
        <v>0</v>
      </c>
      <c r="BF170" s="143">
        <f>IF(N170="snížená",J170,0)</f>
        <v>0</v>
      </c>
      <c r="BG170" s="143">
        <f>IF(N170="zákl. přenesená",J170,0)</f>
        <v>0</v>
      </c>
      <c r="BH170" s="143">
        <f>IF(N170="sníž. přenesená",J170,0)</f>
        <v>0</v>
      </c>
      <c r="BI170" s="143">
        <f>IF(N170="nulová",J170,0)</f>
        <v>0</v>
      </c>
      <c r="BJ170" s="16" t="s">
        <v>80</v>
      </c>
      <c r="BK170" s="143">
        <f>ROUND(I170*H170,2)</f>
        <v>0</v>
      </c>
      <c r="BL170" s="16" t="s">
        <v>215</v>
      </c>
      <c r="BM170" s="142" t="s">
        <v>333</v>
      </c>
    </row>
    <row r="171" spans="2:65" s="13" customFormat="1" ht="10">
      <c r="B171" s="155"/>
      <c r="D171" s="149" t="s">
        <v>163</v>
      </c>
      <c r="F171" s="157" t="s">
        <v>845</v>
      </c>
      <c r="H171" s="158">
        <v>24.562999999999999</v>
      </c>
      <c r="I171" s="159"/>
      <c r="L171" s="155"/>
      <c r="M171" s="160"/>
      <c r="T171" s="161"/>
      <c r="AT171" s="156" t="s">
        <v>163</v>
      </c>
      <c r="AU171" s="156" t="s">
        <v>85</v>
      </c>
      <c r="AV171" s="13" t="s">
        <v>85</v>
      </c>
      <c r="AW171" s="13" t="s">
        <v>3</v>
      </c>
      <c r="AX171" s="13" t="s">
        <v>80</v>
      </c>
      <c r="AY171" s="156" t="s">
        <v>148</v>
      </c>
    </row>
    <row r="172" spans="2:65" s="1" customFormat="1" ht="24.15" customHeight="1">
      <c r="B172" s="130"/>
      <c r="C172" s="131" t="s">
        <v>273</v>
      </c>
      <c r="D172" s="131" t="s">
        <v>154</v>
      </c>
      <c r="E172" s="132" t="s">
        <v>324</v>
      </c>
      <c r="F172" s="133" t="s">
        <v>325</v>
      </c>
      <c r="G172" s="134" t="s">
        <v>214</v>
      </c>
      <c r="H172" s="135">
        <v>19.649999999999999</v>
      </c>
      <c r="I172" s="136"/>
      <c r="J172" s="137">
        <f>ROUND(I172*H172,2)</f>
        <v>0</v>
      </c>
      <c r="K172" s="133" t="s">
        <v>194</v>
      </c>
      <c r="L172" s="31"/>
      <c r="M172" s="138" t="s">
        <v>1</v>
      </c>
      <c r="N172" s="139" t="s">
        <v>40</v>
      </c>
      <c r="P172" s="140">
        <f>O172*H172</f>
        <v>0</v>
      </c>
      <c r="Q172" s="140">
        <v>8.8000000000000003E-4</v>
      </c>
      <c r="R172" s="140">
        <f>Q172*H172</f>
        <v>1.7291999999999998E-2</v>
      </c>
      <c r="S172" s="140">
        <v>0</v>
      </c>
      <c r="T172" s="141">
        <f>S172*H172</f>
        <v>0</v>
      </c>
      <c r="AR172" s="142" t="s">
        <v>215</v>
      </c>
      <c r="AT172" s="142" t="s">
        <v>154</v>
      </c>
      <c r="AU172" s="142" t="s">
        <v>85</v>
      </c>
      <c r="AY172" s="16" t="s">
        <v>148</v>
      </c>
      <c r="BE172" s="143">
        <f>IF(N172="základní",J172,0)</f>
        <v>0</v>
      </c>
      <c r="BF172" s="143">
        <f>IF(N172="snížená",J172,0)</f>
        <v>0</v>
      </c>
      <c r="BG172" s="143">
        <f>IF(N172="zákl. přenesená",J172,0)</f>
        <v>0</v>
      </c>
      <c r="BH172" s="143">
        <f>IF(N172="sníž. přenesená",J172,0)</f>
        <v>0</v>
      </c>
      <c r="BI172" s="143">
        <f>IF(N172="nulová",J172,0)</f>
        <v>0</v>
      </c>
      <c r="BJ172" s="16" t="s">
        <v>80</v>
      </c>
      <c r="BK172" s="143">
        <f>ROUND(I172*H172,2)</f>
        <v>0</v>
      </c>
      <c r="BL172" s="16" t="s">
        <v>215</v>
      </c>
      <c r="BM172" s="142" t="s">
        <v>335</v>
      </c>
    </row>
    <row r="173" spans="2:65" s="1" customFormat="1" ht="10">
      <c r="B173" s="31"/>
      <c r="D173" s="144" t="s">
        <v>161</v>
      </c>
      <c r="F173" s="145" t="s">
        <v>327</v>
      </c>
      <c r="I173" s="146"/>
      <c r="L173" s="31"/>
      <c r="M173" s="147"/>
      <c r="T173" s="55"/>
      <c r="AT173" s="16" t="s">
        <v>161</v>
      </c>
      <c r="AU173" s="16" t="s">
        <v>85</v>
      </c>
    </row>
    <row r="174" spans="2:65" s="13" customFormat="1" ht="10">
      <c r="B174" s="155"/>
      <c r="D174" s="149" t="s">
        <v>163</v>
      </c>
      <c r="E174" s="156" t="s">
        <v>1</v>
      </c>
      <c r="F174" s="157" t="s">
        <v>843</v>
      </c>
      <c r="H174" s="158">
        <v>19.649999999999999</v>
      </c>
      <c r="I174" s="159"/>
      <c r="L174" s="155"/>
      <c r="M174" s="160"/>
      <c r="T174" s="161"/>
      <c r="AT174" s="156" t="s">
        <v>163</v>
      </c>
      <c r="AU174" s="156" t="s">
        <v>85</v>
      </c>
      <c r="AV174" s="13" t="s">
        <v>85</v>
      </c>
      <c r="AW174" s="13" t="s">
        <v>31</v>
      </c>
      <c r="AX174" s="13" t="s">
        <v>80</v>
      </c>
      <c r="AY174" s="156" t="s">
        <v>148</v>
      </c>
    </row>
    <row r="175" spans="2:65" s="1" customFormat="1" ht="24.15" customHeight="1">
      <c r="B175" s="130"/>
      <c r="C175" s="176" t="s">
        <v>345</v>
      </c>
      <c r="D175" s="176" t="s">
        <v>269</v>
      </c>
      <c r="E175" s="177" t="s">
        <v>336</v>
      </c>
      <c r="F175" s="178" t="s">
        <v>337</v>
      </c>
      <c r="G175" s="179" t="s">
        <v>214</v>
      </c>
      <c r="H175" s="180">
        <v>24.562999999999999</v>
      </c>
      <c r="I175" s="181"/>
      <c r="J175" s="182">
        <f>ROUND(I175*H175,2)</f>
        <v>0</v>
      </c>
      <c r="K175" s="178" t="s">
        <v>1</v>
      </c>
      <c r="L175" s="183"/>
      <c r="M175" s="184" t="s">
        <v>1</v>
      </c>
      <c r="N175" s="185" t="s">
        <v>40</v>
      </c>
      <c r="P175" s="140">
        <f>O175*H175</f>
        <v>0</v>
      </c>
      <c r="Q175" s="140">
        <v>4.0000000000000001E-3</v>
      </c>
      <c r="R175" s="140">
        <f>Q175*H175</f>
        <v>9.8251999999999992E-2</v>
      </c>
      <c r="S175" s="140">
        <v>0</v>
      </c>
      <c r="T175" s="141">
        <f>S175*H175</f>
        <v>0</v>
      </c>
      <c r="AR175" s="142" t="s">
        <v>321</v>
      </c>
      <c r="AT175" s="142" t="s">
        <v>269</v>
      </c>
      <c r="AU175" s="142" t="s">
        <v>85</v>
      </c>
      <c r="AY175" s="16" t="s">
        <v>148</v>
      </c>
      <c r="BE175" s="143">
        <f>IF(N175="základní",J175,0)</f>
        <v>0</v>
      </c>
      <c r="BF175" s="143">
        <f>IF(N175="snížená",J175,0)</f>
        <v>0</v>
      </c>
      <c r="BG175" s="143">
        <f>IF(N175="zákl. přenesená",J175,0)</f>
        <v>0</v>
      </c>
      <c r="BH175" s="143">
        <f>IF(N175="sníž. přenesená",J175,0)</f>
        <v>0</v>
      </c>
      <c r="BI175" s="143">
        <f>IF(N175="nulová",J175,0)</f>
        <v>0</v>
      </c>
      <c r="BJ175" s="16" t="s">
        <v>80</v>
      </c>
      <c r="BK175" s="143">
        <f>ROUND(I175*H175,2)</f>
        <v>0</v>
      </c>
      <c r="BL175" s="16" t="s">
        <v>215</v>
      </c>
      <c r="BM175" s="142" t="s">
        <v>338</v>
      </c>
    </row>
    <row r="176" spans="2:65" s="13" customFormat="1" ht="10">
      <c r="B176" s="155"/>
      <c r="D176" s="149" t="s">
        <v>163</v>
      </c>
      <c r="F176" s="157" t="s">
        <v>845</v>
      </c>
      <c r="H176" s="158">
        <v>24.562999999999999</v>
      </c>
      <c r="I176" s="159"/>
      <c r="L176" s="155"/>
      <c r="M176" s="160"/>
      <c r="T176" s="161"/>
      <c r="AT176" s="156" t="s">
        <v>163</v>
      </c>
      <c r="AU176" s="156" t="s">
        <v>85</v>
      </c>
      <c r="AV176" s="13" t="s">
        <v>85</v>
      </c>
      <c r="AW176" s="13" t="s">
        <v>3</v>
      </c>
      <c r="AX176" s="13" t="s">
        <v>80</v>
      </c>
      <c r="AY176" s="156" t="s">
        <v>148</v>
      </c>
    </row>
    <row r="177" spans="2:65" s="1" customFormat="1" ht="24.15" customHeight="1">
      <c r="B177" s="130"/>
      <c r="C177" s="131" t="s">
        <v>215</v>
      </c>
      <c r="D177" s="131" t="s">
        <v>154</v>
      </c>
      <c r="E177" s="132" t="s">
        <v>346</v>
      </c>
      <c r="F177" s="133" t="s">
        <v>347</v>
      </c>
      <c r="G177" s="134" t="s">
        <v>193</v>
      </c>
      <c r="H177" s="135">
        <v>0.26300000000000001</v>
      </c>
      <c r="I177" s="136"/>
      <c r="J177" s="137">
        <f>ROUND(I177*H177,2)</f>
        <v>0</v>
      </c>
      <c r="K177" s="133" t="s">
        <v>194</v>
      </c>
      <c r="L177" s="31"/>
      <c r="M177" s="138" t="s">
        <v>1</v>
      </c>
      <c r="N177" s="139" t="s">
        <v>40</v>
      </c>
      <c r="P177" s="140">
        <f>O177*H177</f>
        <v>0</v>
      </c>
      <c r="Q177" s="140">
        <v>0</v>
      </c>
      <c r="R177" s="140">
        <f>Q177*H177</f>
        <v>0</v>
      </c>
      <c r="S177" s="140">
        <v>0</v>
      </c>
      <c r="T177" s="141">
        <f>S177*H177</f>
        <v>0</v>
      </c>
      <c r="AR177" s="142" t="s">
        <v>215</v>
      </c>
      <c r="AT177" s="142" t="s">
        <v>154</v>
      </c>
      <c r="AU177" s="142" t="s">
        <v>85</v>
      </c>
      <c r="AY177" s="16" t="s">
        <v>148</v>
      </c>
      <c r="BE177" s="143">
        <f>IF(N177="základní",J177,0)</f>
        <v>0</v>
      </c>
      <c r="BF177" s="143">
        <f>IF(N177="snížená",J177,0)</f>
        <v>0</v>
      </c>
      <c r="BG177" s="143">
        <f>IF(N177="zákl. přenesená",J177,0)</f>
        <v>0</v>
      </c>
      <c r="BH177" s="143">
        <f>IF(N177="sníž. přenesená",J177,0)</f>
        <v>0</v>
      </c>
      <c r="BI177" s="143">
        <f>IF(N177="nulová",J177,0)</f>
        <v>0</v>
      </c>
      <c r="BJ177" s="16" t="s">
        <v>80</v>
      </c>
      <c r="BK177" s="143">
        <f>ROUND(I177*H177,2)</f>
        <v>0</v>
      </c>
      <c r="BL177" s="16" t="s">
        <v>215</v>
      </c>
      <c r="BM177" s="142" t="s">
        <v>348</v>
      </c>
    </row>
    <row r="178" spans="2:65" s="1" customFormat="1" ht="10">
      <c r="B178" s="31"/>
      <c r="D178" s="144" t="s">
        <v>161</v>
      </c>
      <c r="F178" s="145" t="s">
        <v>349</v>
      </c>
      <c r="I178" s="146"/>
      <c r="L178" s="31"/>
      <c r="M178" s="147"/>
      <c r="T178" s="55"/>
      <c r="AT178" s="16" t="s">
        <v>161</v>
      </c>
      <c r="AU178" s="16" t="s">
        <v>85</v>
      </c>
    </row>
    <row r="179" spans="2:65" s="11" customFormat="1" ht="22.75" customHeight="1">
      <c r="B179" s="118"/>
      <c r="D179" s="119" t="s">
        <v>74</v>
      </c>
      <c r="E179" s="128" t="s">
        <v>241</v>
      </c>
      <c r="F179" s="128" t="s">
        <v>242</v>
      </c>
      <c r="I179" s="121"/>
      <c r="J179" s="129">
        <f>BK179</f>
        <v>0</v>
      </c>
      <c r="L179" s="118"/>
      <c r="M179" s="123"/>
      <c r="P179" s="124">
        <f>SUM(P180:P203)</f>
        <v>0</v>
      </c>
      <c r="R179" s="124">
        <f>SUM(R180:R203)</f>
        <v>7.2494000000000003E-2</v>
      </c>
      <c r="T179" s="125">
        <f>SUM(T180:T203)</f>
        <v>0</v>
      </c>
      <c r="AR179" s="119" t="s">
        <v>85</v>
      </c>
      <c r="AT179" s="126" t="s">
        <v>74</v>
      </c>
      <c r="AU179" s="126" t="s">
        <v>80</v>
      </c>
      <c r="AY179" s="119" t="s">
        <v>148</v>
      </c>
      <c r="BK179" s="127">
        <f>SUM(BK180:BK203)</f>
        <v>0</v>
      </c>
    </row>
    <row r="180" spans="2:65" s="1" customFormat="1" ht="33" customHeight="1">
      <c r="B180" s="130"/>
      <c r="C180" s="131" t="s">
        <v>354</v>
      </c>
      <c r="D180" s="131" t="s">
        <v>154</v>
      </c>
      <c r="E180" s="132" t="s">
        <v>688</v>
      </c>
      <c r="F180" s="133" t="s">
        <v>689</v>
      </c>
      <c r="G180" s="134" t="s">
        <v>246</v>
      </c>
      <c r="H180" s="135">
        <v>6.6</v>
      </c>
      <c r="I180" s="136"/>
      <c r="J180" s="137">
        <f>ROUND(I180*H180,2)</f>
        <v>0</v>
      </c>
      <c r="K180" s="133" t="s">
        <v>194</v>
      </c>
      <c r="L180" s="31"/>
      <c r="M180" s="138" t="s">
        <v>1</v>
      </c>
      <c r="N180" s="139" t="s">
        <v>40</v>
      </c>
      <c r="P180" s="140">
        <f>O180*H180</f>
        <v>0</v>
      </c>
      <c r="Q180" s="140">
        <v>1.06E-3</v>
      </c>
      <c r="R180" s="140">
        <f>Q180*H180</f>
        <v>6.9959999999999996E-3</v>
      </c>
      <c r="S180" s="140">
        <v>0</v>
      </c>
      <c r="T180" s="141">
        <f>S180*H180</f>
        <v>0</v>
      </c>
      <c r="AR180" s="142" t="s">
        <v>215</v>
      </c>
      <c r="AT180" s="142" t="s">
        <v>154</v>
      </c>
      <c r="AU180" s="142" t="s">
        <v>85</v>
      </c>
      <c r="AY180" s="16" t="s">
        <v>148</v>
      </c>
      <c r="BE180" s="143">
        <f>IF(N180="základní",J180,0)</f>
        <v>0</v>
      </c>
      <c r="BF180" s="143">
        <f>IF(N180="snížená",J180,0)</f>
        <v>0</v>
      </c>
      <c r="BG180" s="143">
        <f>IF(N180="zákl. přenesená",J180,0)</f>
        <v>0</v>
      </c>
      <c r="BH180" s="143">
        <f>IF(N180="sníž. přenesená",J180,0)</f>
        <v>0</v>
      </c>
      <c r="BI180" s="143">
        <f>IF(N180="nulová",J180,0)</f>
        <v>0</v>
      </c>
      <c r="BJ180" s="16" t="s">
        <v>80</v>
      </c>
      <c r="BK180" s="143">
        <f>ROUND(I180*H180,2)</f>
        <v>0</v>
      </c>
      <c r="BL180" s="16" t="s">
        <v>215</v>
      </c>
      <c r="BM180" s="142" t="s">
        <v>690</v>
      </c>
    </row>
    <row r="181" spans="2:65" s="1" customFormat="1" ht="10">
      <c r="B181" s="31"/>
      <c r="D181" s="144" t="s">
        <v>161</v>
      </c>
      <c r="F181" s="145" t="s">
        <v>691</v>
      </c>
      <c r="I181" s="146"/>
      <c r="L181" s="31"/>
      <c r="M181" s="147"/>
      <c r="T181" s="55"/>
      <c r="AT181" s="16" t="s">
        <v>161</v>
      </c>
      <c r="AU181" s="16" t="s">
        <v>85</v>
      </c>
    </row>
    <row r="182" spans="2:65" s="13" customFormat="1" ht="10">
      <c r="B182" s="155"/>
      <c r="D182" s="149" t="s">
        <v>163</v>
      </c>
      <c r="E182" s="156" t="s">
        <v>1</v>
      </c>
      <c r="F182" s="157" t="s">
        <v>834</v>
      </c>
      <c r="H182" s="158">
        <v>6.6</v>
      </c>
      <c r="I182" s="159"/>
      <c r="L182" s="155"/>
      <c r="M182" s="160"/>
      <c r="T182" s="161"/>
      <c r="AT182" s="156" t="s">
        <v>163</v>
      </c>
      <c r="AU182" s="156" t="s">
        <v>85</v>
      </c>
      <c r="AV182" s="13" t="s">
        <v>85</v>
      </c>
      <c r="AW182" s="13" t="s">
        <v>31</v>
      </c>
      <c r="AX182" s="13" t="s">
        <v>80</v>
      </c>
      <c r="AY182" s="156" t="s">
        <v>148</v>
      </c>
    </row>
    <row r="183" spans="2:65" s="1" customFormat="1" ht="24.15" customHeight="1">
      <c r="B183" s="130"/>
      <c r="C183" s="131" t="s">
        <v>359</v>
      </c>
      <c r="D183" s="131" t="s">
        <v>154</v>
      </c>
      <c r="E183" s="132" t="s">
        <v>692</v>
      </c>
      <c r="F183" s="133" t="s">
        <v>693</v>
      </c>
      <c r="G183" s="134" t="s">
        <v>246</v>
      </c>
      <c r="H183" s="135">
        <v>12</v>
      </c>
      <c r="I183" s="136"/>
      <c r="J183" s="137">
        <f>ROUND(I183*H183,2)</f>
        <v>0</v>
      </c>
      <c r="K183" s="133" t="s">
        <v>194</v>
      </c>
      <c r="L183" s="31"/>
      <c r="M183" s="138" t="s">
        <v>1</v>
      </c>
      <c r="N183" s="139" t="s">
        <v>40</v>
      </c>
      <c r="P183" s="140">
        <f>O183*H183</f>
        <v>0</v>
      </c>
      <c r="Q183" s="140">
        <v>7.7999999999999999E-4</v>
      </c>
      <c r="R183" s="140">
        <f>Q183*H183</f>
        <v>9.3600000000000003E-3</v>
      </c>
      <c r="S183" s="140">
        <v>0</v>
      </c>
      <c r="T183" s="141">
        <f>S183*H183</f>
        <v>0</v>
      </c>
      <c r="AR183" s="142" t="s">
        <v>215</v>
      </c>
      <c r="AT183" s="142" t="s">
        <v>154</v>
      </c>
      <c r="AU183" s="142" t="s">
        <v>85</v>
      </c>
      <c r="AY183" s="16" t="s">
        <v>148</v>
      </c>
      <c r="BE183" s="143">
        <f>IF(N183="základní",J183,0)</f>
        <v>0</v>
      </c>
      <c r="BF183" s="143">
        <f>IF(N183="snížená",J183,0)</f>
        <v>0</v>
      </c>
      <c r="BG183" s="143">
        <f>IF(N183="zákl. přenesená",J183,0)</f>
        <v>0</v>
      </c>
      <c r="BH183" s="143">
        <f>IF(N183="sníž. přenesená",J183,0)</f>
        <v>0</v>
      </c>
      <c r="BI183" s="143">
        <f>IF(N183="nulová",J183,0)</f>
        <v>0</v>
      </c>
      <c r="BJ183" s="16" t="s">
        <v>80</v>
      </c>
      <c r="BK183" s="143">
        <f>ROUND(I183*H183,2)</f>
        <v>0</v>
      </c>
      <c r="BL183" s="16" t="s">
        <v>215</v>
      </c>
      <c r="BM183" s="142" t="s">
        <v>694</v>
      </c>
    </row>
    <row r="184" spans="2:65" s="1" customFormat="1" ht="10">
      <c r="B184" s="31"/>
      <c r="D184" s="144" t="s">
        <v>161</v>
      </c>
      <c r="F184" s="145" t="s">
        <v>695</v>
      </c>
      <c r="I184" s="146"/>
      <c r="L184" s="31"/>
      <c r="M184" s="147"/>
      <c r="T184" s="55"/>
      <c r="AT184" s="16" t="s">
        <v>161</v>
      </c>
      <c r="AU184" s="16" t="s">
        <v>85</v>
      </c>
    </row>
    <row r="185" spans="2:65" s="13" customFormat="1" ht="10">
      <c r="B185" s="155"/>
      <c r="D185" s="149" t="s">
        <v>163</v>
      </c>
      <c r="E185" s="156" t="s">
        <v>1</v>
      </c>
      <c r="F185" s="157" t="s">
        <v>220</v>
      </c>
      <c r="H185" s="158">
        <v>6</v>
      </c>
      <c r="I185" s="159"/>
      <c r="L185" s="155"/>
      <c r="M185" s="160"/>
      <c r="T185" s="161"/>
      <c r="AT185" s="156" t="s">
        <v>163</v>
      </c>
      <c r="AU185" s="156" t="s">
        <v>85</v>
      </c>
      <c r="AV185" s="13" t="s">
        <v>85</v>
      </c>
      <c r="AW185" s="13" t="s">
        <v>31</v>
      </c>
      <c r="AX185" s="13" t="s">
        <v>75</v>
      </c>
      <c r="AY185" s="156" t="s">
        <v>148</v>
      </c>
    </row>
    <row r="186" spans="2:65" s="13" customFormat="1" ht="10">
      <c r="B186" s="155"/>
      <c r="D186" s="149" t="s">
        <v>163</v>
      </c>
      <c r="E186" s="156" t="s">
        <v>1</v>
      </c>
      <c r="F186" s="157" t="s">
        <v>220</v>
      </c>
      <c r="H186" s="158">
        <v>6</v>
      </c>
      <c r="I186" s="159"/>
      <c r="L186" s="155"/>
      <c r="M186" s="160"/>
      <c r="T186" s="161"/>
      <c r="AT186" s="156" t="s">
        <v>163</v>
      </c>
      <c r="AU186" s="156" t="s">
        <v>85</v>
      </c>
      <c r="AV186" s="13" t="s">
        <v>85</v>
      </c>
      <c r="AW186" s="13" t="s">
        <v>31</v>
      </c>
      <c r="AX186" s="13" t="s">
        <v>75</v>
      </c>
      <c r="AY186" s="156" t="s">
        <v>148</v>
      </c>
    </row>
    <row r="187" spans="2:65" s="14" customFormat="1" ht="10">
      <c r="B187" s="167"/>
      <c r="D187" s="149" t="s">
        <v>163</v>
      </c>
      <c r="E187" s="168" t="s">
        <v>1</v>
      </c>
      <c r="F187" s="169" t="s">
        <v>219</v>
      </c>
      <c r="H187" s="170">
        <v>12</v>
      </c>
      <c r="I187" s="171"/>
      <c r="L187" s="167"/>
      <c r="M187" s="172"/>
      <c r="T187" s="173"/>
      <c r="AT187" s="168" t="s">
        <v>163</v>
      </c>
      <c r="AU187" s="168" t="s">
        <v>85</v>
      </c>
      <c r="AV187" s="14" t="s">
        <v>195</v>
      </c>
      <c r="AW187" s="14" t="s">
        <v>31</v>
      </c>
      <c r="AX187" s="14" t="s">
        <v>80</v>
      </c>
      <c r="AY187" s="168" t="s">
        <v>148</v>
      </c>
    </row>
    <row r="188" spans="2:65" s="1" customFormat="1" ht="24.15" customHeight="1">
      <c r="B188" s="130"/>
      <c r="C188" s="131" t="s">
        <v>365</v>
      </c>
      <c r="D188" s="131" t="s">
        <v>154</v>
      </c>
      <c r="E188" s="132" t="s">
        <v>846</v>
      </c>
      <c r="F188" s="133" t="s">
        <v>847</v>
      </c>
      <c r="G188" s="134" t="s">
        <v>246</v>
      </c>
      <c r="H188" s="135">
        <v>6</v>
      </c>
      <c r="I188" s="136"/>
      <c r="J188" s="137">
        <f>ROUND(I188*H188,2)</f>
        <v>0</v>
      </c>
      <c r="K188" s="133" t="s">
        <v>158</v>
      </c>
      <c r="L188" s="31"/>
      <c r="M188" s="138" t="s">
        <v>1</v>
      </c>
      <c r="N188" s="139" t="s">
        <v>40</v>
      </c>
      <c r="P188" s="140">
        <f>O188*H188</f>
        <v>0</v>
      </c>
      <c r="Q188" s="140">
        <v>1.7700000000000001E-3</v>
      </c>
      <c r="R188" s="140">
        <f>Q188*H188</f>
        <v>1.0620000000000001E-2</v>
      </c>
      <c r="S188" s="140">
        <v>0</v>
      </c>
      <c r="T188" s="141">
        <f>S188*H188</f>
        <v>0</v>
      </c>
      <c r="AR188" s="142" t="s">
        <v>215</v>
      </c>
      <c r="AT188" s="142" t="s">
        <v>154</v>
      </c>
      <c r="AU188" s="142" t="s">
        <v>85</v>
      </c>
      <c r="AY188" s="16" t="s">
        <v>148</v>
      </c>
      <c r="BE188" s="143">
        <f>IF(N188="základní",J188,0)</f>
        <v>0</v>
      </c>
      <c r="BF188" s="143">
        <f>IF(N188="snížená",J188,0)</f>
        <v>0</v>
      </c>
      <c r="BG188" s="143">
        <f>IF(N188="zákl. přenesená",J188,0)</f>
        <v>0</v>
      </c>
      <c r="BH188" s="143">
        <f>IF(N188="sníž. přenesená",J188,0)</f>
        <v>0</v>
      </c>
      <c r="BI188" s="143">
        <f>IF(N188="nulová",J188,0)</f>
        <v>0</v>
      </c>
      <c r="BJ188" s="16" t="s">
        <v>80</v>
      </c>
      <c r="BK188" s="143">
        <f>ROUND(I188*H188,2)</f>
        <v>0</v>
      </c>
      <c r="BL188" s="16" t="s">
        <v>215</v>
      </c>
      <c r="BM188" s="142" t="s">
        <v>848</v>
      </c>
    </row>
    <row r="189" spans="2:65" s="1" customFormat="1" ht="10">
      <c r="B189" s="31"/>
      <c r="D189" s="144" t="s">
        <v>161</v>
      </c>
      <c r="F189" s="145" t="s">
        <v>849</v>
      </c>
      <c r="I189" s="146"/>
      <c r="L189" s="31"/>
      <c r="M189" s="147"/>
      <c r="T189" s="55"/>
      <c r="AT189" s="16" t="s">
        <v>161</v>
      </c>
      <c r="AU189" s="16" t="s">
        <v>85</v>
      </c>
    </row>
    <row r="190" spans="2:65" s="13" customFormat="1" ht="10">
      <c r="B190" s="155"/>
      <c r="D190" s="149" t="s">
        <v>163</v>
      </c>
      <c r="E190" s="156" t="s">
        <v>1</v>
      </c>
      <c r="F190" s="157" t="s">
        <v>220</v>
      </c>
      <c r="H190" s="158">
        <v>6</v>
      </c>
      <c r="I190" s="159"/>
      <c r="L190" s="155"/>
      <c r="M190" s="160"/>
      <c r="T190" s="161"/>
      <c r="AT190" s="156" t="s">
        <v>163</v>
      </c>
      <c r="AU190" s="156" t="s">
        <v>85</v>
      </c>
      <c r="AV190" s="13" t="s">
        <v>85</v>
      </c>
      <c r="AW190" s="13" t="s">
        <v>31</v>
      </c>
      <c r="AX190" s="13" t="s">
        <v>80</v>
      </c>
      <c r="AY190" s="156" t="s">
        <v>148</v>
      </c>
    </row>
    <row r="191" spans="2:65" s="1" customFormat="1" ht="33" customHeight="1">
      <c r="B191" s="130"/>
      <c r="C191" s="131" t="s">
        <v>370</v>
      </c>
      <c r="D191" s="131" t="s">
        <v>154</v>
      </c>
      <c r="E191" s="132" t="s">
        <v>469</v>
      </c>
      <c r="F191" s="133" t="s">
        <v>470</v>
      </c>
      <c r="G191" s="134" t="s">
        <v>246</v>
      </c>
      <c r="H191" s="135">
        <v>5.2</v>
      </c>
      <c r="I191" s="136"/>
      <c r="J191" s="137">
        <f>ROUND(I191*H191,2)</f>
        <v>0</v>
      </c>
      <c r="K191" s="133" t="s">
        <v>158</v>
      </c>
      <c r="L191" s="31"/>
      <c r="M191" s="138" t="s">
        <v>1</v>
      </c>
      <c r="N191" s="139" t="s">
        <v>40</v>
      </c>
      <c r="P191" s="140">
        <f>O191*H191</f>
        <v>0</v>
      </c>
      <c r="Q191" s="140">
        <v>4.3800000000000002E-3</v>
      </c>
      <c r="R191" s="140">
        <f>Q191*H191</f>
        <v>2.2776000000000001E-2</v>
      </c>
      <c r="S191" s="140">
        <v>0</v>
      </c>
      <c r="T191" s="141">
        <f>S191*H191</f>
        <v>0</v>
      </c>
      <c r="AR191" s="142" t="s">
        <v>215</v>
      </c>
      <c r="AT191" s="142" t="s">
        <v>154</v>
      </c>
      <c r="AU191" s="142" t="s">
        <v>85</v>
      </c>
      <c r="AY191" s="16" t="s">
        <v>148</v>
      </c>
      <c r="BE191" s="143">
        <f>IF(N191="základní",J191,0)</f>
        <v>0</v>
      </c>
      <c r="BF191" s="143">
        <f>IF(N191="snížená",J191,0)</f>
        <v>0</v>
      </c>
      <c r="BG191" s="143">
        <f>IF(N191="zákl. přenesená",J191,0)</f>
        <v>0</v>
      </c>
      <c r="BH191" s="143">
        <f>IF(N191="sníž. přenesená",J191,0)</f>
        <v>0</v>
      </c>
      <c r="BI191" s="143">
        <f>IF(N191="nulová",J191,0)</f>
        <v>0</v>
      </c>
      <c r="BJ191" s="16" t="s">
        <v>80</v>
      </c>
      <c r="BK191" s="143">
        <f>ROUND(I191*H191,2)</f>
        <v>0</v>
      </c>
      <c r="BL191" s="16" t="s">
        <v>215</v>
      </c>
      <c r="BM191" s="142" t="s">
        <v>471</v>
      </c>
    </row>
    <row r="192" spans="2:65" s="1" customFormat="1" ht="10">
      <c r="B192" s="31"/>
      <c r="D192" s="144" t="s">
        <v>161</v>
      </c>
      <c r="F192" s="145" t="s">
        <v>472</v>
      </c>
      <c r="I192" s="146"/>
      <c r="L192" s="31"/>
      <c r="M192" s="147"/>
      <c r="T192" s="55"/>
      <c r="AT192" s="16" t="s">
        <v>161</v>
      </c>
      <c r="AU192" s="16" t="s">
        <v>85</v>
      </c>
    </row>
    <row r="193" spans="2:65" s="13" customFormat="1" ht="10">
      <c r="B193" s="155"/>
      <c r="D193" s="149" t="s">
        <v>163</v>
      </c>
      <c r="E193" s="156" t="s">
        <v>1</v>
      </c>
      <c r="F193" s="157" t="s">
        <v>833</v>
      </c>
      <c r="H193" s="158">
        <v>5.2</v>
      </c>
      <c r="I193" s="159"/>
      <c r="L193" s="155"/>
      <c r="M193" s="160"/>
      <c r="T193" s="161"/>
      <c r="AT193" s="156" t="s">
        <v>163</v>
      </c>
      <c r="AU193" s="156" t="s">
        <v>85</v>
      </c>
      <c r="AV193" s="13" t="s">
        <v>85</v>
      </c>
      <c r="AW193" s="13" t="s">
        <v>31</v>
      </c>
      <c r="AX193" s="13" t="s">
        <v>80</v>
      </c>
      <c r="AY193" s="156" t="s">
        <v>148</v>
      </c>
    </row>
    <row r="194" spans="2:65" s="1" customFormat="1" ht="24.15" customHeight="1">
      <c r="B194" s="130"/>
      <c r="C194" s="131" t="s">
        <v>7</v>
      </c>
      <c r="D194" s="131" t="s">
        <v>154</v>
      </c>
      <c r="E194" s="132" t="s">
        <v>816</v>
      </c>
      <c r="F194" s="133" t="s">
        <v>817</v>
      </c>
      <c r="G194" s="134" t="s">
        <v>246</v>
      </c>
      <c r="H194" s="135">
        <v>6.6</v>
      </c>
      <c r="I194" s="136"/>
      <c r="J194" s="137">
        <f>ROUND(I194*H194,2)</f>
        <v>0</v>
      </c>
      <c r="K194" s="133" t="s">
        <v>158</v>
      </c>
      <c r="L194" s="31"/>
      <c r="M194" s="138" t="s">
        <v>1</v>
      </c>
      <c r="N194" s="139" t="s">
        <v>40</v>
      </c>
      <c r="P194" s="140">
        <f>O194*H194</f>
        <v>0</v>
      </c>
      <c r="Q194" s="140">
        <v>2.7399999999999998E-3</v>
      </c>
      <c r="R194" s="140">
        <f>Q194*H194</f>
        <v>1.8083999999999999E-2</v>
      </c>
      <c r="S194" s="140">
        <v>0</v>
      </c>
      <c r="T194" s="141">
        <f>S194*H194</f>
        <v>0</v>
      </c>
      <c r="AR194" s="142" t="s">
        <v>215</v>
      </c>
      <c r="AT194" s="142" t="s">
        <v>154</v>
      </c>
      <c r="AU194" s="142" t="s">
        <v>85</v>
      </c>
      <c r="AY194" s="16" t="s">
        <v>148</v>
      </c>
      <c r="BE194" s="143">
        <f>IF(N194="základní",J194,0)</f>
        <v>0</v>
      </c>
      <c r="BF194" s="143">
        <f>IF(N194="snížená",J194,0)</f>
        <v>0</v>
      </c>
      <c r="BG194" s="143">
        <f>IF(N194="zákl. přenesená",J194,0)</f>
        <v>0</v>
      </c>
      <c r="BH194" s="143">
        <f>IF(N194="sníž. přenesená",J194,0)</f>
        <v>0</v>
      </c>
      <c r="BI194" s="143">
        <f>IF(N194="nulová",J194,0)</f>
        <v>0</v>
      </c>
      <c r="BJ194" s="16" t="s">
        <v>80</v>
      </c>
      <c r="BK194" s="143">
        <f>ROUND(I194*H194,2)</f>
        <v>0</v>
      </c>
      <c r="BL194" s="16" t="s">
        <v>215</v>
      </c>
      <c r="BM194" s="142" t="s">
        <v>818</v>
      </c>
    </row>
    <row r="195" spans="2:65" s="1" customFormat="1" ht="10">
      <c r="B195" s="31"/>
      <c r="D195" s="144" t="s">
        <v>161</v>
      </c>
      <c r="F195" s="145" t="s">
        <v>819</v>
      </c>
      <c r="I195" s="146"/>
      <c r="L195" s="31"/>
      <c r="M195" s="147"/>
      <c r="T195" s="55"/>
      <c r="AT195" s="16" t="s">
        <v>161</v>
      </c>
      <c r="AU195" s="16" t="s">
        <v>85</v>
      </c>
    </row>
    <row r="196" spans="2:65" s="13" customFormat="1" ht="10">
      <c r="B196" s="155"/>
      <c r="D196" s="149" t="s">
        <v>163</v>
      </c>
      <c r="E196" s="156" t="s">
        <v>1</v>
      </c>
      <c r="F196" s="157" t="s">
        <v>834</v>
      </c>
      <c r="H196" s="158">
        <v>6.6</v>
      </c>
      <c r="I196" s="159"/>
      <c r="L196" s="155"/>
      <c r="M196" s="160"/>
      <c r="T196" s="161"/>
      <c r="AT196" s="156" t="s">
        <v>163</v>
      </c>
      <c r="AU196" s="156" t="s">
        <v>85</v>
      </c>
      <c r="AV196" s="13" t="s">
        <v>85</v>
      </c>
      <c r="AW196" s="13" t="s">
        <v>31</v>
      </c>
      <c r="AX196" s="13" t="s">
        <v>80</v>
      </c>
      <c r="AY196" s="156" t="s">
        <v>148</v>
      </c>
    </row>
    <row r="197" spans="2:65" s="1" customFormat="1" ht="24.15" customHeight="1">
      <c r="B197" s="130"/>
      <c r="C197" s="131" t="s">
        <v>377</v>
      </c>
      <c r="D197" s="131" t="s">
        <v>154</v>
      </c>
      <c r="E197" s="132" t="s">
        <v>820</v>
      </c>
      <c r="F197" s="133" t="s">
        <v>821</v>
      </c>
      <c r="G197" s="134" t="s">
        <v>238</v>
      </c>
      <c r="H197" s="135">
        <v>1</v>
      </c>
      <c r="I197" s="136"/>
      <c r="J197" s="137">
        <f>ROUND(I197*H197,2)</f>
        <v>0</v>
      </c>
      <c r="K197" s="133" t="s">
        <v>158</v>
      </c>
      <c r="L197" s="31"/>
      <c r="M197" s="138" t="s">
        <v>1</v>
      </c>
      <c r="N197" s="139" t="s">
        <v>40</v>
      </c>
      <c r="P197" s="140">
        <f>O197*H197</f>
        <v>0</v>
      </c>
      <c r="Q197" s="140">
        <v>4.4000000000000002E-4</v>
      </c>
      <c r="R197" s="140">
        <f>Q197*H197</f>
        <v>4.4000000000000002E-4</v>
      </c>
      <c r="S197" s="140">
        <v>0</v>
      </c>
      <c r="T197" s="141">
        <f>S197*H197</f>
        <v>0</v>
      </c>
      <c r="AR197" s="142" t="s">
        <v>215</v>
      </c>
      <c r="AT197" s="142" t="s">
        <v>154</v>
      </c>
      <c r="AU197" s="142" t="s">
        <v>85</v>
      </c>
      <c r="AY197" s="16" t="s">
        <v>148</v>
      </c>
      <c r="BE197" s="143">
        <f>IF(N197="základní",J197,0)</f>
        <v>0</v>
      </c>
      <c r="BF197" s="143">
        <f>IF(N197="snížená",J197,0)</f>
        <v>0</v>
      </c>
      <c r="BG197" s="143">
        <f>IF(N197="zákl. přenesená",J197,0)</f>
        <v>0</v>
      </c>
      <c r="BH197" s="143">
        <f>IF(N197="sníž. přenesená",J197,0)</f>
        <v>0</v>
      </c>
      <c r="BI197" s="143">
        <f>IF(N197="nulová",J197,0)</f>
        <v>0</v>
      </c>
      <c r="BJ197" s="16" t="s">
        <v>80</v>
      </c>
      <c r="BK197" s="143">
        <f>ROUND(I197*H197,2)</f>
        <v>0</v>
      </c>
      <c r="BL197" s="16" t="s">
        <v>215</v>
      </c>
      <c r="BM197" s="142" t="s">
        <v>822</v>
      </c>
    </row>
    <row r="198" spans="2:65" s="1" customFormat="1" ht="10">
      <c r="B198" s="31"/>
      <c r="D198" s="144" t="s">
        <v>161</v>
      </c>
      <c r="F198" s="145" t="s">
        <v>823</v>
      </c>
      <c r="I198" s="146"/>
      <c r="L198" s="31"/>
      <c r="M198" s="147"/>
      <c r="T198" s="55"/>
      <c r="AT198" s="16" t="s">
        <v>161</v>
      </c>
      <c r="AU198" s="16" t="s">
        <v>85</v>
      </c>
    </row>
    <row r="199" spans="2:65" s="1" customFormat="1" ht="24.15" customHeight="1">
      <c r="B199" s="130"/>
      <c r="C199" s="131" t="s">
        <v>382</v>
      </c>
      <c r="D199" s="131" t="s">
        <v>154</v>
      </c>
      <c r="E199" s="132" t="s">
        <v>824</v>
      </c>
      <c r="F199" s="133" t="s">
        <v>825</v>
      </c>
      <c r="G199" s="134" t="s">
        <v>246</v>
      </c>
      <c r="H199" s="135">
        <v>3.8</v>
      </c>
      <c r="I199" s="136"/>
      <c r="J199" s="137">
        <f>ROUND(I199*H199,2)</f>
        <v>0</v>
      </c>
      <c r="K199" s="133" t="s">
        <v>158</v>
      </c>
      <c r="L199" s="31"/>
      <c r="M199" s="138" t="s">
        <v>1</v>
      </c>
      <c r="N199" s="139" t="s">
        <v>40</v>
      </c>
      <c r="P199" s="140">
        <f>O199*H199</f>
        <v>0</v>
      </c>
      <c r="Q199" s="140">
        <v>1.1100000000000001E-3</v>
      </c>
      <c r="R199" s="140">
        <f>Q199*H199</f>
        <v>4.2180000000000004E-3</v>
      </c>
      <c r="S199" s="140">
        <v>0</v>
      </c>
      <c r="T199" s="141">
        <f>S199*H199</f>
        <v>0</v>
      </c>
      <c r="AR199" s="142" t="s">
        <v>215</v>
      </c>
      <c r="AT199" s="142" t="s">
        <v>154</v>
      </c>
      <c r="AU199" s="142" t="s">
        <v>85</v>
      </c>
      <c r="AY199" s="16" t="s">
        <v>148</v>
      </c>
      <c r="BE199" s="143">
        <f>IF(N199="základní",J199,0)</f>
        <v>0</v>
      </c>
      <c r="BF199" s="143">
        <f>IF(N199="snížená",J199,0)</f>
        <v>0</v>
      </c>
      <c r="BG199" s="143">
        <f>IF(N199="zákl. přenesená",J199,0)</f>
        <v>0</v>
      </c>
      <c r="BH199" s="143">
        <f>IF(N199="sníž. přenesená",J199,0)</f>
        <v>0</v>
      </c>
      <c r="BI199" s="143">
        <f>IF(N199="nulová",J199,0)</f>
        <v>0</v>
      </c>
      <c r="BJ199" s="16" t="s">
        <v>80</v>
      </c>
      <c r="BK199" s="143">
        <f>ROUND(I199*H199,2)</f>
        <v>0</v>
      </c>
      <c r="BL199" s="16" t="s">
        <v>215</v>
      </c>
      <c r="BM199" s="142" t="s">
        <v>826</v>
      </c>
    </row>
    <row r="200" spans="2:65" s="1" customFormat="1" ht="10">
      <c r="B200" s="31"/>
      <c r="D200" s="144" t="s">
        <v>161</v>
      </c>
      <c r="F200" s="145" t="s">
        <v>827</v>
      </c>
      <c r="I200" s="146"/>
      <c r="L200" s="31"/>
      <c r="M200" s="147"/>
      <c r="T200" s="55"/>
      <c r="AT200" s="16" t="s">
        <v>161</v>
      </c>
      <c r="AU200" s="16" t="s">
        <v>85</v>
      </c>
    </row>
    <row r="201" spans="2:65" s="13" customFormat="1" ht="10">
      <c r="B201" s="155"/>
      <c r="D201" s="149" t="s">
        <v>163</v>
      </c>
      <c r="E201" s="156" t="s">
        <v>1</v>
      </c>
      <c r="F201" s="157" t="s">
        <v>792</v>
      </c>
      <c r="H201" s="158">
        <v>3.8</v>
      </c>
      <c r="I201" s="159"/>
      <c r="L201" s="155"/>
      <c r="M201" s="160"/>
      <c r="T201" s="161"/>
      <c r="AT201" s="156" t="s">
        <v>163</v>
      </c>
      <c r="AU201" s="156" t="s">
        <v>85</v>
      </c>
      <c r="AV201" s="13" t="s">
        <v>85</v>
      </c>
      <c r="AW201" s="13" t="s">
        <v>31</v>
      </c>
      <c r="AX201" s="13" t="s">
        <v>80</v>
      </c>
      <c r="AY201" s="156" t="s">
        <v>148</v>
      </c>
    </row>
    <row r="202" spans="2:65" s="1" customFormat="1" ht="24.15" customHeight="1">
      <c r="B202" s="130"/>
      <c r="C202" s="131" t="s">
        <v>387</v>
      </c>
      <c r="D202" s="131" t="s">
        <v>154</v>
      </c>
      <c r="E202" s="132" t="s">
        <v>485</v>
      </c>
      <c r="F202" s="133" t="s">
        <v>486</v>
      </c>
      <c r="G202" s="134" t="s">
        <v>193</v>
      </c>
      <c r="H202" s="135">
        <v>7.1999999999999995E-2</v>
      </c>
      <c r="I202" s="136"/>
      <c r="J202" s="137">
        <f>ROUND(I202*H202,2)</f>
        <v>0</v>
      </c>
      <c r="K202" s="133" t="s">
        <v>194</v>
      </c>
      <c r="L202" s="31"/>
      <c r="M202" s="138" t="s">
        <v>1</v>
      </c>
      <c r="N202" s="139" t="s">
        <v>40</v>
      </c>
      <c r="P202" s="140">
        <f>O202*H202</f>
        <v>0</v>
      </c>
      <c r="Q202" s="140">
        <v>0</v>
      </c>
      <c r="R202" s="140">
        <f>Q202*H202</f>
        <v>0</v>
      </c>
      <c r="S202" s="140">
        <v>0</v>
      </c>
      <c r="T202" s="141">
        <f>S202*H202</f>
        <v>0</v>
      </c>
      <c r="AR202" s="142" t="s">
        <v>215</v>
      </c>
      <c r="AT202" s="142" t="s">
        <v>154</v>
      </c>
      <c r="AU202" s="142" t="s">
        <v>85</v>
      </c>
      <c r="AY202" s="16" t="s">
        <v>148</v>
      </c>
      <c r="BE202" s="143">
        <f>IF(N202="základní",J202,0)</f>
        <v>0</v>
      </c>
      <c r="BF202" s="143">
        <f>IF(N202="snížená",J202,0)</f>
        <v>0</v>
      </c>
      <c r="BG202" s="143">
        <f>IF(N202="zákl. přenesená",J202,0)</f>
        <v>0</v>
      </c>
      <c r="BH202" s="143">
        <f>IF(N202="sníž. přenesená",J202,0)</f>
        <v>0</v>
      </c>
      <c r="BI202" s="143">
        <f>IF(N202="nulová",J202,0)</f>
        <v>0</v>
      </c>
      <c r="BJ202" s="16" t="s">
        <v>80</v>
      </c>
      <c r="BK202" s="143">
        <f>ROUND(I202*H202,2)</f>
        <v>0</v>
      </c>
      <c r="BL202" s="16" t="s">
        <v>215</v>
      </c>
      <c r="BM202" s="142" t="s">
        <v>487</v>
      </c>
    </row>
    <row r="203" spans="2:65" s="1" customFormat="1" ht="10">
      <c r="B203" s="31"/>
      <c r="D203" s="144" t="s">
        <v>161</v>
      </c>
      <c r="F203" s="145" t="s">
        <v>488</v>
      </c>
      <c r="I203" s="146"/>
      <c r="L203" s="31"/>
      <c r="M203" s="147"/>
      <c r="T203" s="55"/>
      <c r="AT203" s="16" t="s">
        <v>161</v>
      </c>
      <c r="AU203" s="16" t="s">
        <v>85</v>
      </c>
    </row>
    <row r="204" spans="2:65" s="11" customFormat="1" ht="25.9" customHeight="1">
      <c r="B204" s="118"/>
      <c r="D204" s="119" t="s">
        <v>74</v>
      </c>
      <c r="E204" s="120" t="s">
        <v>269</v>
      </c>
      <c r="F204" s="120" t="s">
        <v>270</v>
      </c>
      <c r="I204" s="121"/>
      <c r="J204" s="122">
        <f>BK204</f>
        <v>0</v>
      </c>
      <c r="L204" s="118"/>
      <c r="M204" s="123"/>
      <c r="P204" s="124">
        <v>0</v>
      </c>
      <c r="R204" s="124">
        <v>0</v>
      </c>
      <c r="T204" s="125">
        <v>0</v>
      </c>
      <c r="AR204" s="119" t="s">
        <v>172</v>
      </c>
      <c r="AT204" s="126" t="s">
        <v>74</v>
      </c>
      <c r="AU204" s="126" t="s">
        <v>75</v>
      </c>
      <c r="AY204" s="119" t="s">
        <v>148</v>
      </c>
      <c r="BK204" s="127">
        <v>0</v>
      </c>
    </row>
    <row r="205" spans="2:65" s="11" customFormat="1" ht="25.9" customHeight="1">
      <c r="B205" s="118"/>
      <c r="D205" s="119" t="s">
        <v>74</v>
      </c>
      <c r="E205" s="120" t="s">
        <v>149</v>
      </c>
      <c r="F205" s="120" t="s">
        <v>150</v>
      </c>
      <c r="I205" s="121"/>
      <c r="J205" s="122">
        <f>BK205</f>
        <v>0</v>
      </c>
      <c r="L205" s="118"/>
      <c r="M205" s="123"/>
      <c r="P205" s="124">
        <f>P206</f>
        <v>0</v>
      </c>
      <c r="R205" s="124">
        <f>R206</f>
        <v>0</v>
      </c>
      <c r="T205" s="125">
        <f>T206</f>
        <v>0</v>
      </c>
      <c r="AR205" s="119" t="s">
        <v>151</v>
      </c>
      <c r="AT205" s="126" t="s">
        <v>74</v>
      </c>
      <c r="AU205" s="126" t="s">
        <v>75</v>
      </c>
      <c r="AY205" s="119" t="s">
        <v>148</v>
      </c>
      <c r="BK205" s="127">
        <f>BK206</f>
        <v>0</v>
      </c>
    </row>
    <row r="206" spans="2:65" s="11" customFormat="1" ht="22.75" customHeight="1">
      <c r="B206" s="118"/>
      <c r="D206" s="119" t="s">
        <v>74</v>
      </c>
      <c r="E206" s="128" t="s">
        <v>170</v>
      </c>
      <c r="F206" s="128" t="s">
        <v>171</v>
      </c>
      <c r="I206" s="121"/>
      <c r="J206" s="129">
        <f>BK206</f>
        <v>0</v>
      </c>
      <c r="L206" s="118"/>
      <c r="M206" s="123"/>
      <c r="P206" s="124">
        <f>SUM(P207:P212)</f>
        <v>0</v>
      </c>
      <c r="R206" s="124">
        <f>SUM(R207:R212)</f>
        <v>0</v>
      </c>
      <c r="T206" s="125">
        <f>SUM(T207:T212)</f>
        <v>0</v>
      </c>
      <c r="AR206" s="119" t="s">
        <v>151</v>
      </c>
      <c r="AT206" s="126" t="s">
        <v>74</v>
      </c>
      <c r="AU206" s="126" t="s">
        <v>80</v>
      </c>
      <c r="AY206" s="119" t="s">
        <v>148</v>
      </c>
      <c r="BK206" s="127">
        <f>SUM(BK207:BK212)</f>
        <v>0</v>
      </c>
    </row>
    <row r="207" spans="2:65" s="1" customFormat="1" ht="24.15" customHeight="1">
      <c r="B207" s="130"/>
      <c r="C207" s="131" t="s">
        <v>390</v>
      </c>
      <c r="D207" s="131" t="s">
        <v>154</v>
      </c>
      <c r="E207" s="132" t="s">
        <v>526</v>
      </c>
      <c r="F207" s="133" t="s">
        <v>527</v>
      </c>
      <c r="G207" s="134" t="s">
        <v>246</v>
      </c>
      <c r="H207" s="135">
        <v>11.2</v>
      </c>
      <c r="I207" s="136"/>
      <c r="J207" s="137">
        <f>ROUND(I207*H207,2)</f>
        <v>0</v>
      </c>
      <c r="K207" s="133" t="s">
        <v>1</v>
      </c>
      <c r="L207" s="31"/>
      <c r="M207" s="138" t="s">
        <v>1</v>
      </c>
      <c r="N207" s="139" t="s">
        <v>40</v>
      </c>
      <c r="P207" s="140">
        <f>O207*H207</f>
        <v>0</v>
      </c>
      <c r="Q207" s="140">
        <v>0</v>
      </c>
      <c r="R207" s="140">
        <f>Q207*H207</f>
        <v>0</v>
      </c>
      <c r="S207" s="140">
        <v>0</v>
      </c>
      <c r="T207" s="141">
        <f>S207*H207</f>
        <v>0</v>
      </c>
      <c r="AR207" s="142" t="s">
        <v>159</v>
      </c>
      <c r="AT207" s="142" t="s">
        <v>154</v>
      </c>
      <c r="AU207" s="142" t="s">
        <v>85</v>
      </c>
      <c r="AY207" s="16" t="s">
        <v>148</v>
      </c>
      <c r="BE207" s="143">
        <f>IF(N207="základní",J207,0)</f>
        <v>0</v>
      </c>
      <c r="BF207" s="143">
        <f>IF(N207="snížená",J207,0)</f>
        <v>0</v>
      </c>
      <c r="BG207" s="143">
        <f>IF(N207="zákl. přenesená",J207,0)</f>
        <v>0</v>
      </c>
      <c r="BH207" s="143">
        <f>IF(N207="sníž. přenesená",J207,0)</f>
        <v>0</v>
      </c>
      <c r="BI207" s="143">
        <f>IF(N207="nulová",J207,0)</f>
        <v>0</v>
      </c>
      <c r="BJ207" s="16" t="s">
        <v>80</v>
      </c>
      <c r="BK207" s="143">
        <f>ROUND(I207*H207,2)</f>
        <v>0</v>
      </c>
      <c r="BL207" s="16" t="s">
        <v>159</v>
      </c>
      <c r="BM207" s="142" t="s">
        <v>528</v>
      </c>
    </row>
    <row r="208" spans="2:65" s="13" customFormat="1" ht="10">
      <c r="B208" s="155"/>
      <c r="D208" s="149" t="s">
        <v>163</v>
      </c>
      <c r="E208" s="156" t="s">
        <v>1</v>
      </c>
      <c r="F208" s="157" t="s">
        <v>220</v>
      </c>
      <c r="H208" s="158">
        <v>6</v>
      </c>
      <c r="I208" s="159"/>
      <c r="L208" s="155"/>
      <c r="M208" s="160"/>
      <c r="T208" s="161"/>
      <c r="AT208" s="156" t="s">
        <v>163</v>
      </c>
      <c r="AU208" s="156" t="s">
        <v>85</v>
      </c>
      <c r="AV208" s="13" t="s">
        <v>85</v>
      </c>
      <c r="AW208" s="13" t="s">
        <v>31</v>
      </c>
      <c r="AX208" s="13" t="s">
        <v>75</v>
      </c>
      <c r="AY208" s="156" t="s">
        <v>148</v>
      </c>
    </row>
    <row r="209" spans="2:65" s="13" customFormat="1" ht="10">
      <c r="B209" s="155"/>
      <c r="D209" s="149" t="s">
        <v>163</v>
      </c>
      <c r="E209" s="156" t="s">
        <v>1</v>
      </c>
      <c r="F209" s="157" t="s">
        <v>833</v>
      </c>
      <c r="H209" s="158">
        <v>5.2</v>
      </c>
      <c r="I209" s="159"/>
      <c r="L209" s="155"/>
      <c r="M209" s="160"/>
      <c r="T209" s="161"/>
      <c r="AT209" s="156" t="s">
        <v>163</v>
      </c>
      <c r="AU209" s="156" t="s">
        <v>85</v>
      </c>
      <c r="AV209" s="13" t="s">
        <v>85</v>
      </c>
      <c r="AW209" s="13" t="s">
        <v>31</v>
      </c>
      <c r="AX209" s="13" t="s">
        <v>75</v>
      </c>
      <c r="AY209" s="156" t="s">
        <v>148</v>
      </c>
    </row>
    <row r="210" spans="2:65" s="14" customFormat="1" ht="10">
      <c r="B210" s="167"/>
      <c r="D210" s="149" t="s">
        <v>163</v>
      </c>
      <c r="E210" s="168" t="s">
        <v>1</v>
      </c>
      <c r="F210" s="169" t="s">
        <v>219</v>
      </c>
      <c r="H210" s="170">
        <v>11.2</v>
      </c>
      <c r="I210" s="171"/>
      <c r="L210" s="167"/>
      <c r="M210" s="172"/>
      <c r="T210" s="173"/>
      <c r="AT210" s="168" t="s">
        <v>163</v>
      </c>
      <c r="AU210" s="168" t="s">
        <v>85</v>
      </c>
      <c r="AV210" s="14" t="s">
        <v>195</v>
      </c>
      <c r="AW210" s="14" t="s">
        <v>31</v>
      </c>
      <c r="AX210" s="14" t="s">
        <v>80</v>
      </c>
      <c r="AY210" s="168" t="s">
        <v>148</v>
      </c>
    </row>
    <row r="211" spans="2:65" s="1" customFormat="1" ht="24.15" customHeight="1">
      <c r="B211" s="130"/>
      <c r="C211" s="131" t="s">
        <v>394</v>
      </c>
      <c r="D211" s="131" t="s">
        <v>154</v>
      </c>
      <c r="E211" s="132" t="s">
        <v>538</v>
      </c>
      <c r="F211" s="133" t="s">
        <v>539</v>
      </c>
      <c r="G211" s="134" t="s">
        <v>246</v>
      </c>
      <c r="H211" s="135">
        <v>6</v>
      </c>
      <c r="I211" s="136"/>
      <c r="J211" s="137">
        <f>ROUND(I211*H211,2)</f>
        <v>0</v>
      </c>
      <c r="K211" s="133" t="s">
        <v>1</v>
      </c>
      <c r="L211" s="31"/>
      <c r="M211" s="138" t="s">
        <v>1</v>
      </c>
      <c r="N211" s="139" t="s">
        <v>40</v>
      </c>
      <c r="P211" s="140">
        <f>O211*H211</f>
        <v>0</v>
      </c>
      <c r="Q211" s="140">
        <v>0</v>
      </c>
      <c r="R211" s="140">
        <f>Q211*H211</f>
        <v>0</v>
      </c>
      <c r="S211" s="140">
        <v>0</v>
      </c>
      <c r="T211" s="141">
        <f>S211*H211</f>
        <v>0</v>
      </c>
      <c r="AR211" s="142" t="s">
        <v>159</v>
      </c>
      <c r="AT211" s="142" t="s">
        <v>154</v>
      </c>
      <c r="AU211" s="142" t="s">
        <v>85</v>
      </c>
      <c r="AY211" s="16" t="s">
        <v>148</v>
      </c>
      <c r="BE211" s="143">
        <f>IF(N211="základní",J211,0)</f>
        <v>0</v>
      </c>
      <c r="BF211" s="143">
        <f>IF(N211="snížená",J211,0)</f>
        <v>0</v>
      </c>
      <c r="BG211" s="143">
        <f>IF(N211="zákl. přenesená",J211,0)</f>
        <v>0</v>
      </c>
      <c r="BH211" s="143">
        <f>IF(N211="sníž. přenesená",J211,0)</f>
        <v>0</v>
      </c>
      <c r="BI211" s="143">
        <f>IF(N211="nulová",J211,0)</f>
        <v>0</v>
      </c>
      <c r="BJ211" s="16" t="s">
        <v>80</v>
      </c>
      <c r="BK211" s="143">
        <f>ROUND(I211*H211,2)</f>
        <v>0</v>
      </c>
      <c r="BL211" s="16" t="s">
        <v>159</v>
      </c>
      <c r="BM211" s="142" t="s">
        <v>540</v>
      </c>
    </row>
    <row r="212" spans="2:65" s="13" customFormat="1" ht="10">
      <c r="B212" s="155"/>
      <c r="D212" s="149" t="s">
        <v>163</v>
      </c>
      <c r="E212" s="156" t="s">
        <v>1</v>
      </c>
      <c r="F212" s="157" t="s">
        <v>220</v>
      </c>
      <c r="H212" s="158">
        <v>6</v>
      </c>
      <c r="I212" s="159"/>
      <c r="L212" s="155"/>
      <c r="M212" s="186"/>
      <c r="N212" s="187"/>
      <c r="O212" s="187"/>
      <c r="P212" s="187"/>
      <c r="Q212" s="187"/>
      <c r="R212" s="187"/>
      <c r="S212" s="187"/>
      <c r="T212" s="188"/>
      <c r="AT212" s="156" t="s">
        <v>163</v>
      </c>
      <c r="AU212" s="156" t="s">
        <v>85</v>
      </c>
      <c r="AV212" s="13" t="s">
        <v>85</v>
      </c>
      <c r="AW212" s="13" t="s">
        <v>31</v>
      </c>
      <c r="AX212" s="13" t="s">
        <v>80</v>
      </c>
      <c r="AY212" s="156" t="s">
        <v>148</v>
      </c>
    </row>
    <row r="213" spans="2:65" s="1" customFormat="1" ht="7" customHeight="1">
      <c r="B213" s="43"/>
      <c r="C213" s="44"/>
      <c r="D213" s="44"/>
      <c r="E213" s="44"/>
      <c r="F213" s="44"/>
      <c r="G213" s="44"/>
      <c r="H213" s="44"/>
      <c r="I213" s="44"/>
      <c r="J213" s="44"/>
      <c r="K213" s="44"/>
      <c r="L213" s="31"/>
    </row>
  </sheetData>
  <autoFilter ref="C124:K212" xr:uid="{00000000-0009-0000-0000-00000D000000}"/>
  <mergeCells count="9">
    <mergeCell ref="E87:H87"/>
    <mergeCell ref="E115:H115"/>
    <mergeCell ref="E117:H117"/>
    <mergeCell ref="L2:V2"/>
    <mergeCell ref="E7:H7"/>
    <mergeCell ref="E9:H9"/>
    <mergeCell ref="E18:H18"/>
    <mergeCell ref="E27:H27"/>
    <mergeCell ref="E85:H85"/>
  </mergeCells>
  <hyperlinks>
    <hyperlink ref="F131" r:id="rId1" xr:uid="{00000000-0004-0000-0D00-000000000000}"/>
    <hyperlink ref="F136" r:id="rId2" xr:uid="{00000000-0004-0000-0D00-000001000000}"/>
    <hyperlink ref="F141" r:id="rId3" xr:uid="{00000000-0004-0000-0D00-000002000000}"/>
    <hyperlink ref="F146" r:id="rId4" xr:uid="{00000000-0004-0000-0D00-000003000000}"/>
    <hyperlink ref="F149" r:id="rId5" xr:uid="{00000000-0004-0000-0D00-000004000000}"/>
    <hyperlink ref="F155" r:id="rId6" xr:uid="{00000000-0004-0000-0D00-000005000000}"/>
    <hyperlink ref="F159" r:id="rId7" xr:uid="{00000000-0004-0000-0D00-000006000000}"/>
    <hyperlink ref="F163" r:id="rId8" xr:uid="{00000000-0004-0000-0D00-000007000000}"/>
    <hyperlink ref="F168" r:id="rId9" xr:uid="{00000000-0004-0000-0D00-000008000000}"/>
    <hyperlink ref="F173" r:id="rId10" xr:uid="{00000000-0004-0000-0D00-000009000000}"/>
    <hyperlink ref="F178" r:id="rId11" xr:uid="{00000000-0004-0000-0D00-00000A000000}"/>
    <hyperlink ref="F181" r:id="rId12" xr:uid="{00000000-0004-0000-0D00-00000B000000}"/>
    <hyperlink ref="F184" r:id="rId13" xr:uid="{00000000-0004-0000-0D00-00000C000000}"/>
    <hyperlink ref="F189" r:id="rId14" xr:uid="{00000000-0004-0000-0D00-00000D000000}"/>
    <hyperlink ref="F192" r:id="rId15" xr:uid="{00000000-0004-0000-0D00-00000E000000}"/>
    <hyperlink ref="F195" r:id="rId16" xr:uid="{00000000-0004-0000-0D00-00000F000000}"/>
    <hyperlink ref="F198" r:id="rId17" xr:uid="{00000000-0004-0000-0D00-000010000000}"/>
    <hyperlink ref="F200" r:id="rId18" xr:uid="{00000000-0004-0000-0D00-000011000000}"/>
    <hyperlink ref="F203" r:id="rId19" xr:uid="{00000000-0004-0000-0D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149"/>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121</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855</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26</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ROUND(J116,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ROUND((SUM(BE116:BE148)),  2)</f>
        <v>0</v>
      </c>
      <c r="I33" s="90">
        <v>0.21</v>
      </c>
      <c r="J33" s="89">
        <f>ROUND(((SUM(BE116:BE148))*I33),  2)</f>
        <v>0</v>
      </c>
      <c r="L33" s="31"/>
    </row>
    <row r="34" spans="2:12" s="1" customFormat="1" ht="14.4" customHeight="1">
      <c r="B34" s="31"/>
      <c r="E34" s="26" t="s">
        <v>41</v>
      </c>
      <c r="F34" s="89">
        <f>ROUND((SUM(BF116:BF148)),  2)</f>
        <v>0</v>
      </c>
      <c r="I34" s="90">
        <v>0.12</v>
      </c>
      <c r="J34" s="89">
        <f>ROUND(((SUM(BF116:BF148))*I34),  2)</f>
        <v>0</v>
      </c>
      <c r="L34" s="31"/>
    </row>
    <row r="35" spans="2:12" s="1" customFormat="1" ht="14.4" hidden="1" customHeight="1">
      <c r="B35" s="31"/>
      <c r="E35" s="26" t="s">
        <v>42</v>
      </c>
      <c r="F35" s="89">
        <f>ROUND((SUM(BG116:BG148)),  2)</f>
        <v>0</v>
      </c>
      <c r="I35" s="90">
        <v>0.21</v>
      </c>
      <c r="J35" s="89">
        <f>0</f>
        <v>0</v>
      </c>
      <c r="L35" s="31"/>
    </row>
    <row r="36" spans="2:12" s="1" customFormat="1" ht="14.4" hidden="1" customHeight="1">
      <c r="B36" s="31"/>
      <c r="E36" s="26" t="s">
        <v>43</v>
      </c>
      <c r="F36" s="89">
        <f>ROUND((SUM(BH116:BH148)),  2)</f>
        <v>0</v>
      </c>
      <c r="I36" s="90">
        <v>0.12</v>
      </c>
      <c r="J36" s="89">
        <f>0</f>
        <v>0</v>
      </c>
      <c r="L36" s="31"/>
    </row>
    <row r="37" spans="2:12" s="1" customFormat="1" ht="14.4" hidden="1" customHeight="1">
      <c r="B37" s="31"/>
      <c r="E37" s="26" t="s">
        <v>44</v>
      </c>
      <c r="F37" s="89">
        <f>ROUND((SUM(BI116:BI148)),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H - Hromosvod</v>
      </c>
      <c r="F87" s="232"/>
      <c r="G87" s="232"/>
      <c r="H87" s="232"/>
      <c r="L87" s="31"/>
    </row>
    <row r="88" spans="2:47" s="1" customFormat="1" ht="7" customHeight="1">
      <c r="B88" s="31"/>
      <c r="L88" s="31"/>
    </row>
    <row r="89" spans="2:47" s="1" customFormat="1" ht="12" customHeight="1">
      <c r="B89" s="31"/>
      <c r="C89" s="26" t="s">
        <v>20</v>
      </c>
      <c r="F89" s="24" t="str">
        <f>F12</f>
        <v xml:space="preserve"> </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J116</f>
        <v>0</v>
      </c>
      <c r="L96" s="31"/>
      <c r="AU96" s="16" t="s">
        <v>128</v>
      </c>
    </row>
    <row r="97" spans="2:12" s="1" customFormat="1" ht="21.75" customHeight="1">
      <c r="B97" s="31"/>
      <c r="L97" s="31"/>
    </row>
    <row r="98" spans="2:12" s="1" customFormat="1" ht="7" customHeight="1">
      <c r="B98" s="43"/>
      <c r="C98" s="44"/>
      <c r="D98" s="44"/>
      <c r="E98" s="44"/>
      <c r="F98" s="44"/>
      <c r="G98" s="44"/>
      <c r="H98" s="44"/>
      <c r="I98" s="44"/>
      <c r="J98" s="44"/>
      <c r="K98" s="44"/>
      <c r="L98" s="31"/>
    </row>
    <row r="102" spans="2:12" s="1" customFormat="1" ht="7" customHeight="1">
      <c r="B102" s="45"/>
      <c r="C102" s="46"/>
      <c r="D102" s="46"/>
      <c r="E102" s="46"/>
      <c r="F102" s="46"/>
      <c r="G102" s="46"/>
      <c r="H102" s="46"/>
      <c r="I102" s="46"/>
      <c r="J102" s="46"/>
      <c r="K102" s="46"/>
      <c r="L102" s="31"/>
    </row>
    <row r="103" spans="2:12" s="1" customFormat="1" ht="25" customHeight="1">
      <c r="B103" s="31"/>
      <c r="C103" s="20" t="s">
        <v>133</v>
      </c>
      <c r="L103" s="31"/>
    </row>
    <row r="104" spans="2:12" s="1" customFormat="1" ht="7" customHeight="1">
      <c r="B104" s="31"/>
      <c r="L104" s="31"/>
    </row>
    <row r="105" spans="2:12" s="1" customFormat="1" ht="12" customHeight="1">
      <c r="B105" s="31"/>
      <c r="C105" s="26" t="s">
        <v>16</v>
      </c>
      <c r="L105" s="31"/>
    </row>
    <row r="106" spans="2:12" s="1" customFormat="1" ht="16.5" customHeight="1">
      <c r="B106" s="31"/>
      <c r="E106" s="234" t="str">
        <f>E7</f>
        <v>Stavební úpravy střech objektu MSH</v>
      </c>
      <c r="F106" s="235"/>
      <c r="G106" s="235"/>
      <c r="H106" s="235"/>
      <c r="L106" s="31"/>
    </row>
    <row r="107" spans="2:12" s="1" customFormat="1" ht="12" customHeight="1">
      <c r="B107" s="31"/>
      <c r="C107" s="26" t="s">
        <v>176</v>
      </c>
      <c r="L107" s="31"/>
    </row>
    <row r="108" spans="2:12" s="1" customFormat="1" ht="16.5" customHeight="1">
      <c r="B108" s="31"/>
      <c r="E108" s="196" t="str">
        <f>E9</f>
        <v>H - Hromosvod</v>
      </c>
      <c r="F108" s="232"/>
      <c r="G108" s="232"/>
      <c r="H108" s="232"/>
      <c r="L108" s="31"/>
    </row>
    <row r="109" spans="2:12" s="1" customFormat="1" ht="7" customHeight="1">
      <c r="B109" s="31"/>
      <c r="L109" s="31"/>
    </row>
    <row r="110" spans="2:12" s="1" customFormat="1" ht="12" customHeight="1">
      <c r="B110" s="31"/>
      <c r="C110" s="26" t="s">
        <v>20</v>
      </c>
      <c r="F110" s="24" t="str">
        <f>F12</f>
        <v xml:space="preserve"> </v>
      </c>
      <c r="I110" s="26" t="s">
        <v>22</v>
      </c>
      <c r="J110" s="51" t="str">
        <f>IF(J12="","",J12)</f>
        <v>31. 1. 2025</v>
      </c>
      <c r="L110" s="31"/>
    </row>
    <row r="111" spans="2:12" s="1" customFormat="1" ht="7" customHeight="1">
      <c r="B111" s="31"/>
      <c r="L111" s="31"/>
    </row>
    <row r="112" spans="2:12" s="1" customFormat="1" ht="15.15" customHeight="1">
      <c r="B112" s="31"/>
      <c r="C112" s="26" t="s">
        <v>24</v>
      </c>
      <c r="F112" s="24" t="str">
        <f>E15</f>
        <v xml:space="preserve"> </v>
      </c>
      <c r="I112" s="26" t="s">
        <v>30</v>
      </c>
      <c r="J112" s="29" t="str">
        <f>E21</f>
        <v xml:space="preserve"> </v>
      </c>
      <c r="L112" s="31"/>
    </row>
    <row r="113" spans="2:65" s="1" customFormat="1" ht="15.15" customHeight="1">
      <c r="B113" s="31"/>
      <c r="C113" s="26" t="s">
        <v>28</v>
      </c>
      <c r="F113" s="24" t="str">
        <f>IF(E18="","",E18)</f>
        <v>Vyplň údaj</v>
      </c>
      <c r="I113" s="26" t="s">
        <v>32</v>
      </c>
      <c r="J113" s="29" t="str">
        <f>E24</f>
        <v xml:space="preserve"> </v>
      </c>
      <c r="L113" s="31"/>
    </row>
    <row r="114" spans="2:65" s="1" customFormat="1" ht="10.25" customHeight="1">
      <c r="B114" s="31"/>
      <c r="L114" s="31"/>
    </row>
    <row r="115" spans="2:65" s="10" customFormat="1" ht="29.25" customHeight="1">
      <c r="B115" s="110"/>
      <c r="C115" s="111" t="s">
        <v>134</v>
      </c>
      <c r="D115" s="112" t="s">
        <v>60</v>
      </c>
      <c r="E115" s="112" t="s">
        <v>56</v>
      </c>
      <c r="F115" s="112" t="s">
        <v>57</v>
      </c>
      <c r="G115" s="112" t="s">
        <v>135</v>
      </c>
      <c r="H115" s="112" t="s">
        <v>136</v>
      </c>
      <c r="I115" s="112" t="s">
        <v>137</v>
      </c>
      <c r="J115" s="112" t="s">
        <v>126</v>
      </c>
      <c r="K115" s="113" t="s">
        <v>138</v>
      </c>
      <c r="L115" s="110"/>
      <c r="M115" s="58" t="s">
        <v>1</v>
      </c>
      <c r="N115" s="59" t="s">
        <v>39</v>
      </c>
      <c r="O115" s="59" t="s">
        <v>139</v>
      </c>
      <c r="P115" s="59" t="s">
        <v>140</v>
      </c>
      <c r="Q115" s="59" t="s">
        <v>141</v>
      </c>
      <c r="R115" s="59" t="s">
        <v>142</v>
      </c>
      <c r="S115" s="59" t="s">
        <v>143</v>
      </c>
      <c r="T115" s="60" t="s">
        <v>144</v>
      </c>
    </row>
    <row r="116" spans="2:65" s="1" customFormat="1" ht="22.75" customHeight="1">
      <c r="B116" s="31"/>
      <c r="C116" s="63" t="s">
        <v>145</v>
      </c>
      <c r="J116" s="114">
        <f>BK116</f>
        <v>0</v>
      </c>
      <c r="L116" s="31"/>
      <c r="M116" s="61"/>
      <c r="N116" s="52"/>
      <c r="O116" s="52"/>
      <c r="P116" s="115">
        <f>SUM(P117:P148)</f>
        <v>0</v>
      </c>
      <c r="Q116" s="52"/>
      <c r="R116" s="115">
        <f>SUM(R117:R148)</f>
        <v>0</v>
      </c>
      <c r="S116" s="52"/>
      <c r="T116" s="116">
        <f>SUM(T117:T148)</f>
        <v>0</v>
      </c>
      <c r="AT116" s="16" t="s">
        <v>74</v>
      </c>
      <c r="AU116" s="16" t="s">
        <v>128</v>
      </c>
      <c r="BK116" s="117">
        <f>SUM(BK117:BK148)</f>
        <v>0</v>
      </c>
    </row>
    <row r="117" spans="2:65" s="1" customFormat="1" ht="16.5" customHeight="1">
      <c r="B117" s="130"/>
      <c r="C117" s="131" t="s">
        <v>80</v>
      </c>
      <c r="D117" s="131" t="s">
        <v>154</v>
      </c>
      <c r="E117" s="132" t="s">
        <v>856</v>
      </c>
      <c r="F117" s="133" t="s">
        <v>857</v>
      </c>
      <c r="G117" s="134" t="s">
        <v>1</v>
      </c>
      <c r="H117" s="135">
        <v>11</v>
      </c>
      <c r="I117" s="136"/>
      <c r="J117" s="137">
        <f t="shared" ref="J117:J148" si="0">ROUND(I117*H117,2)</f>
        <v>0</v>
      </c>
      <c r="K117" s="133" t="s">
        <v>1</v>
      </c>
      <c r="L117" s="31"/>
      <c r="M117" s="138" t="s">
        <v>1</v>
      </c>
      <c r="N117" s="139" t="s">
        <v>40</v>
      </c>
      <c r="P117" s="140">
        <f t="shared" ref="P117:P148" si="1">O117*H117</f>
        <v>0</v>
      </c>
      <c r="Q117" s="140">
        <v>0</v>
      </c>
      <c r="R117" s="140">
        <f t="shared" ref="R117:R148" si="2">Q117*H117</f>
        <v>0</v>
      </c>
      <c r="S117" s="140">
        <v>0</v>
      </c>
      <c r="T117" s="141">
        <f t="shared" ref="T117:T148" si="3">S117*H117</f>
        <v>0</v>
      </c>
      <c r="AR117" s="142" t="s">
        <v>195</v>
      </c>
      <c r="AT117" s="142" t="s">
        <v>154</v>
      </c>
      <c r="AU117" s="142" t="s">
        <v>75</v>
      </c>
      <c r="AY117" s="16" t="s">
        <v>148</v>
      </c>
      <c r="BE117" s="143">
        <f t="shared" ref="BE117:BE148" si="4">IF(N117="základní",J117,0)</f>
        <v>0</v>
      </c>
      <c r="BF117" s="143">
        <f t="shared" ref="BF117:BF148" si="5">IF(N117="snížená",J117,0)</f>
        <v>0</v>
      </c>
      <c r="BG117" s="143">
        <f t="shared" ref="BG117:BG148" si="6">IF(N117="zákl. přenesená",J117,0)</f>
        <v>0</v>
      </c>
      <c r="BH117" s="143">
        <f t="shared" ref="BH117:BH148" si="7">IF(N117="sníž. přenesená",J117,0)</f>
        <v>0</v>
      </c>
      <c r="BI117" s="143">
        <f t="shared" ref="BI117:BI148" si="8">IF(N117="nulová",J117,0)</f>
        <v>0</v>
      </c>
      <c r="BJ117" s="16" t="s">
        <v>80</v>
      </c>
      <c r="BK117" s="143">
        <f t="shared" ref="BK117:BK148" si="9">ROUND(I117*H117,2)</f>
        <v>0</v>
      </c>
      <c r="BL117" s="16" t="s">
        <v>195</v>
      </c>
      <c r="BM117" s="142" t="s">
        <v>85</v>
      </c>
    </row>
    <row r="118" spans="2:65" s="1" customFormat="1" ht="16.5" customHeight="1">
      <c r="B118" s="130"/>
      <c r="C118" s="131" t="s">
        <v>85</v>
      </c>
      <c r="D118" s="131" t="s">
        <v>154</v>
      </c>
      <c r="E118" s="132" t="s">
        <v>858</v>
      </c>
      <c r="F118" s="133" t="s">
        <v>859</v>
      </c>
      <c r="G118" s="134" t="s">
        <v>1</v>
      </c>
      <c r="H118" s="135">
        <v>11</v>
      </c>
      <c r="I118" s="136"/>
      <c r="J118" s="137">
        <f t="shared" si="0"/>
        <v>0</v>
      </c>
      <c r="K118" s="133" t="s">
        <v>1</v>
      </c>
      <c r="L118" s="31"/>
      <c r="M118" s="138" t="s">
        <v>1</v>
      </c>
      <c r="N118" s="139" t="s">
        <v>40</v>
      </c>
      <c r="P118" s="140">
        <f t="shared" si="1"/>
        <v>0</v>
      </c>
      <c r="Q118" s="140">
        <v>0</v>
      </c>
      <c r="R118" s="140">
        <f t="shared" si="2"/>
        <v>0</v>
      </c>
      <c r="S118" s="140">
        <v>0</v>
      </c>
      <c r="T118" s="141">
        <f t="shared" si="3"/>
        <v>0</v>
      </c>
      <c r="AR118" s="142" t="s">
        <v>195</v>
      </c>
      <c r="AT118" s="142" t="s">
        <v>154</v>
      </c>
      <c r="AU118" s="142" t="s">
        <v>75</v>
      </c>
      <c r="AY118" s="16" t="s">
        <v>148</v>
      </c>
      <c r="BE118" s="143">
        <f t="shared" si="4"/>
        <v>0</v>
      </c>
      <c r="BF118" s="143">
        <f t="shared" si="5"/>
        <v>0</v>
      </c>
      <c r="BG118" s="143">
        <f t="shared" si="6"/>
        <v>0</v>
      </c>
      <c r="BH118" s="143">
        <f t="shared" si="7"/>
        <v>0</v>
      </c>
      <c r="BI118" s="143">
        <f t="shared" si="8"/>
        <v>0</v>
      </c>
      <c r="BJ118" s="16" t="s">
        <v>80</v>
      </c>
      <c r="BK118" s="143">
        <f t="shared" si="9"/>
        <v>0</v>
      </c>
      <c r="BL118" s="16" t="s">
        <v>195</v>
      </c>
      <c r="BM118" s="142" t="s">
        <v>195</v>
      </c>
    </row>
    <row r="119" spans="2:65" s="1" customFormat="1" ht="16.5" customHeight="1">
      <c r="B119" s="130"/>
      <c r="C119" s="131" t="s">
        <v>172</v>
      </c>
      <c r="D119" s="131" t="s">
        <v>154</v>
      </c>
      <c r="E119" s="132" t="s">
        <v>860</v>
      </c>
      <c r="F119" s="133" t="s">
        <v>861</v>
      </c>
      <c r="G119" s="134" t="s">
        <v>1</v>
      </c>
      <c r="H119" s="135">
        <v>11</v>
      </c>
      <c r="I119" s="136"/>
      <c r="J119" s="137">
        <f t="shared" si="0"/>
        <v>0</v>
      </c>
      <c r="K119" s="133" t="s">
        <v>1</v>
      </c>
      <c r="L119" s="31"/>
      <c r="M119" s="138" t="s">
        <v>1</v>
      </c>
      <c r="N119" s="139" t="s">
        <v>40</v>
      </c>
      <c r="P119" s="140">
        <f t="shared" si="1"/>
        <v>0</v>
      </c>
      <c r="Q119" s="140">
        <v>0</v>
      </c>
      <c r="R119" s="140">
        <f t="shared" si="2"/>
        <v>0</v>
      </c>
      <c r="S119" s="140">
        <v>0</v>
      </c>
      <c r="T119" s="141">
        <f t="shared" si="3"/>
        <v>0</v>
      </c>
      <c r="AR119" s="142" t="s">
        <v>195</v>
      </c>
      <c r="AT119" s="142" t="s">
        <v>154</v>
      </c>
      <c r="AU119" s="142" t="s">
        <v>75</v>
      </c>
      <c r="AY119" s="16" t="s">
        <v>148</v>
      </c>
      <c r="BE119" s="143">
        <f t="shared" si="4"/>
        <v>0</v>
      </c>
      <c r="BF119" s="143">
        <f t="shared" si="5"/>
        <v>0</v>
      </c>
      <c r="BG119" s="143">
        <f t="shared" si="6"/>
        <v>0</v>
      </c>
      <c r="BH119" s="143">
        <f t="shared" si="7"/>
        <v>0</v>
      </c>
      <c r="BI119" s="143">
        <f t="shared" si="8"/>
        <v>0</v>
      </c>
      <c r="BJ119" s="16" t="s">
        <v>80</v>
      </c>
      <c r="BK119" s="143">
        <f t="shared" si="9"/>
        <v>0</v>
      </c>
      <c r="BL119" s="16" t="s">
        <v>195</v>
      </c>
      <c r="BM119" s="142" t="s">
        <v>220</v>
      </c>
    </row>
    <row r="120" spans="2:65" s="1" customFormat="1" ht="16.5" customHeight="1">
      <c r="B120" s="130"/>
      <c r="C120" s="131" t="s">
        <v>195</v>
      </c>
      <c r="D120" s="131" t="s">
        <v>154</v>
      </c>
      <c r="E120" s="132" t="s">
        <v>862</v>
      </c>
      <c r="F120" s="133" t="s">
        <v>863</v>
      </c>
      <c r="G120" s="134" t="s">
        <v>1</v>
      </c>
      <c r="H120" s="135">
        <v>250</v>
      </c>
      <c r="I120" s="136"/>
      <c r="J120" s="137">
        <f t="shared" si="0"/>
        <v>0</v>
      </c>
      <c r="K120" s="133" t="s">
        <v>1</v>
      </c>
      <c r="L120" s="31"/>
      <c r="M120" s="138" t="s">
        <v>1</v>
      </c>
      <c r="N120" s="139" t="s">
        <v>40</v>
      </c>
      <c r="P120" s="140">
        <f t="shared" si="1"/>
        <v>0</v>
      </c>
      <c r="Q120" s="140">
        <v>0</v>
      </c>
      <c r="R120" s="140">
        <f t="shared" si="2"/>
        <v>0</v>
      </c>
      <c r="S120" s="140">
        <v>0</v>
      </c>
      <c r="T120" s="141">
        <f t="shared" si="3"/>
        <v>0</v>
      </c>
      <c r="AR120" s="142" t="s">
        <v>195</v>
      </c>
      <c r="AT120" s="142" t="s">
        <v>154</v>
      </c>
      <c r="AU120" s="142" t="s">
        <v>75</v>
      </c>
      <c r="AY120" s="16" t="s">
        <v>148</v>
      </c>
      <c r="BE120" s="143">
        <f t="shared" si="4"/>
        <v>0</v>
      </c>
      <c r="BF120" s="143">
        <f t="shared" si="5"/>
        <v>0</v>
      </c>
      <c r="BG120" s="143">
        <f t="shared" si="6"/>
        <v>0</v>
      </c>
      <c r="BH120" s="143">
        <f t="shared" si="7"/>
        <v>0</v>
      </c>
      <c r="BI120" s="143">
        <f t="shared" si="8"/>
        <v>0</v>
      </c>
      <c r="BJ120" s="16" t="s">
        <v>80</v>
      </c>
      <c r="BK120" s="143">
        <f t="shared" si="9"/>
        <v>0</v>
      </c>
      <c r="BL120" s="16" t="s">
        <v>195</v>
      </c>
      <c r="BM120" s="142" t="s">
        <v>235</v>
      </c>
    </row>
    <row r="121" spans="2:65" s="1" customFormat="1" ht="16.5" customHeight="1">
      <c r="B121" s="130"/>
      <c r="C121" s="131" t="s">
        <v>151</v>
      </c>
      <c r="D121" s="131" t="s">
        <v>154</v>
      </c>
      <c r="E121" s="132" t="s">
        <v>864</v>
      </c>
      <c r="F121" s="133" t="s">
        <v>865</v>
      </c>
      <c r="G121" s="134" t="s">
        <v>1</v>
      </c>
      <c r="H121" s="135">
        <v>10</v>
      </c>
      <c r="I121" s="136"/>
      <c r="J121" s="137">
        <f t="shared" si="0"/>
        <v>0</v>
      </c>
      <c r="K121" s="133" t="s">
        <v>1</v>
      </c>
      <c r="L121" s="31"/>
      <c r="M121" s="138" t="s">
        <v>1</v>
      </c>
      <c r="N121" s="139" t="s">
        <v>40</v>
      </c>
      <c r="P121" s="140">
        <f t="shared" si="1"/>
        <v>0</v>
      </c>
      <c r="Q121" s="140">
        <v>0</v>
      </c>
      <c r="R121" s="140">
        <f t="shared" si="2"/>
        <v>0</v>
      </c>
      <c r="S121" s="140">
        <v>0</v>
      </c>
      <c r="T121" s="141">
        <f t="shared" si="3"/>
        <v>0</v>
      </c>
      <c r="AR121" s="142" t="s">
        <v>195</v>
      </c>
      <c r="AT121" s="142" t="s">
        <v>154</v>
      </c>
      <c r="AU121" s="142" t="s">
        <v>75</v>
      </c>
      <c r="AY121" s="16" t="s">
        <v>148</v>
      </c>
      <c r="BE121" s="143">
        <f t="shared" si="4"/>
        <v>0</v>
      </c>
      <c r="BF121" s="143">
        <f t="shared" si="5"/>
        <v>0</v>
      </c>
      <c r="BG121" s="143">
        <f t="shared" si="6"/>
        <v>0</v>
      </c>
      <c r="BH121" s="143">
        <f t="shared" si="7"/>
        <v>0</v>
      </c>
      <c r="BI121" s="143">
        <f t="shared" si="8"/>
        <v>0</v>
      </c>
      <c r="BJ121" s="16" t="s">
        <v>80</v>
      </c>
      <c r="BK121" s="143">
        <f t="shared" si="9"/>
        <v>0</v>
      </c>
      <c r="BL121" s="16" t="s">
        <v>195</v>
      </c>
      <c r="BM121" s="142" t="s">
        <v>250</v>
      </c>
    </row>
    <row r="122" spans="2:65" s="1" customFormat="1" ht="16.5" customHeight="1">
      <c r="B122" s="130"/>
      <c r="C122" s="131" t="s">
        <v>220</v>
      </c>
      <c r="D122" s="131" t="s">
        <v>154</v>
      </c>
      <c r="E122" s="132" t="s">
        <v>866</v>
      </c>
      <c r="F122" s="133" t="s">
        <v>867</v>
      </c>
      <c r="G122" s="134" t="s">
        <v>1</v>
      </c>
      <c r="H122" s="135">
        <v>260</v>
      </c>
      <c r="I122" s="136"/>
      <c r="J122" s="137">
        <f t="shared" si="0"/>
        <v>0</v>
      </c>
      <c r="K122" s="133" t="s">
        <v>1</v>
      </c>
      <c r="L122" s="31"/>
      <c r="M122" s="138" t="s">
        <v>1</v>
      </c>
      <c r="N122" s="139" t="s">
        <v>40</v>
      </c>
      <c r="P122" s="140">
        <f t="shared" si="1"/>
        <v>0</v>
      </c>
      <c r="Q122" s="140">
        <v>0</v>
      </c>
      <c r="R122" s="140">
        <f t="shared" si="2"/>
        <v>0</v>
      </c>
      <c r="S122" s="140">
        <v>0</v>
      </c>
      <c r="T122" s="141">
        <f t="shared" si="3"/>
        <v>0</v>
      </c>
      <c r="AR122" s="142" t="s">
        <v>195</v>
      </c>
      <c r="AT122" s="142" t="s">
        <v>154</v>
      </c>
      <c r="AU122" s="142" t="s">
        <v>75</v>
      </c>
      <c r="AY122" s="16" t="s">
        <v>148</v>
      </c>
      <c r="BE122" s="143">
        <f t="shared" si="4"/>
        <v>0</v>
      </c>
      <c r="BF122" s="143">
        <f t="shared" si="5"/>
        <v>0</v>
      </c>
      <c r="BG122" s="143">
        <f t="shared" si="6"/>
        <v>0</v>
      </c>
      <c r="BH122" s="143">
        <f t="shared" si="7"/>
        <v>0</v>
      </c>
      <c r="BI122" s="143">
        <f t="shared" si="8"/>
        <v>0</v>
      </c>
      <c r="BJ122" s="16" t="s">
        <v>80</v>
      </c>
      <c r="BK122" s="143">
        <f t="shared" si="9"/>
        <v>0</v>
      </c>
      <c r="BL122" s="16" t="s">
        <v>195</v>
      </c>
      <c r="BM122" s="142" t="s">
        <v>8</v>
      </c>
    </row>
    <row r="123" spans="2:65" s="1" customFormat="1" ht="16.5" customHeight="1">
      <c r="B123" s="130"/>
      <c r="C123" s="131" t="s">
        <v>228</v>
      </c>
      <c r="D123" s="131" t="s">
        <v>154</v>
      </c>
      <c r="E123" s="132" t="s">
        <v>868</v>
      </c>
      <c r="F123" s="133" t="s">
        <v>869</v>
      </c>
      <c r="G123" s="134" t="s">
        <v>1</v>
      </c>
      <c r="H123" s="135">
        <v>260</v>
      </c>
      <c r="I123" s="136"/>
      <c r="J123" s="137">
        <f t="shared" si="0"/>
        <v>0</v>
      </c>
      <c r="K123" s="133" t="s">
        <v>1</v>
      </c>
      <c r="L123" s="31"/>
      <c r="M123" s="138" t="s">
        <v>1</v>
      </c>
      <c r="N123" s="139" t="s">
        <v>40</v>
      </c>
      <c r="P123" s="140">
        <f t="shared" si="1"/>
        <v>0</v>
      </c>
      <c r="Q123" s="140">
        <v>0</v>
      </c>
      <c r="R123" s="140">
        <f t="shared" si="2"/>
        <v>0</v>
      </c>
      <c r="S123" s="140">
        <v>0</v>
      </c>
      <c r="T123" s="141">
        <f t="shared" si="3"/>
        <v>0</v>
      </c>
      <c r="AR123" s="142" t="s">
        <v>195</v>
      </c>
      <c r="AT123" s="142" t="s">
        <v>154</v>
      </c>
      <c r="AU123" s="142" t="s">
        <v>75</v>
      </c>
      <c r="AY123" s="16" t="s">
        <v>148</v>
      </c>
      <c r="BE123" s="143">
        <f t="shared" si="4"/>
        <v>0</v>
      </c>
      <c r="BF123" s="143">
        <f t="shared" si="5"/>
        <v>0</v>
      </c>
      <c r="BG123" s="143">
        <f t="shared" si="6"/>
        <v>0</v>
      </c>
      <c r="BH123" s="143">
        <f t="shared" si="7"/>
        <v>0</v>
      </c>
      <c r="BI123" s="143">
        <f t="shared" si="8"/>
        <v>0</v>
      </c>
      <c r="BJ123" s="16" t="s">
        <v>80</v>
      </c>
      <c r="BK123" s="143">
        <f t="shared" si="9"/>
        <v>0</v>
      </c>
      <c r="BL123" s="16" t="s">
        <v>195</v>
      </c>
      <c r="BM123" s="142" t="s">
        <v>273</v>
      </c>
    </row>
    <row r="124" spans="2:65" s="1" customFormat="1" ht="16.5" customHeight="1">
      <c r="B124" s="130"/>
      <c r="C124" s="131" t="s">
        <v>235</v>
      </c>
      <c r="D124" s="131" t="s">
        <v>154</v>
      </c>
      <c r="E124" s="132" t="s">
        <v>870</v>
      </c>
      <c r="F124" s="133" t="s">
        <v>871</v>
      </c>
      <c r="G124" s="134" t="s">
        <v>1</v>
      </c>
      <c r="H124" s="135">
        <v>4</v>
      </c>
      <c r="I124" s="136"/>
      <c r="J124" s="137">
        <f t="shared" si="0"/>
        <v>0</v>
      </c>
      <c r="K124" s="133" t="s">
        <v>1</v>
      </c>
      <c r="L124" s="31"/>
      <c r="M124" s="138" t="s">
        <v>1</v>
      </c>
      <c r="N124" s="139" t="s">
        <v>40</v>
      </c>
      <c r="P124" s="140">
        <f t="shared" si="1"/>
        <v>0</v>
      </c>
      <c r="Q124" s="140">
        <v>0</v>
      </c>
      <c r="R124" s="140">
        <f t="shared" si="2"/>
        <v>0</v>
      </c>
      <c r="S124" s="140">
        <v>0</v>
      </c>
      <c r="T124" s="141">
        <f t="shared" si="3"/>
        <v>0</v>
      </c>
      <c r="AR124" s="142" t="s">
        <v>195</v>
      </c>
      <c r="AT124" s="142" t="s">
        <v>154</v>
      </c>
      <c r="AU124" s="142" t="s">
        <v>75</v>
      </c>
      <c r="AY124" s="16" t="s">
        <v>148</v>
      </c>
      <c r="BE124" s="143">
        <f t="shared" si="4"/>
        <v>0</v>
      </c>
      <c r="BF124" s="143">
        <f t="shared" si="5"/>
        <v>0</v>
      </c>
      <c r="BG124" s="143">
        <f t="shared" si="6"/>
        <v>0</v>
      </c>
      <c r="BH124" s="143">
        <f t="shared" si="7"/>
        <v>0</v>
      </c>
      <c r="BI124" s="143">
        <f t="shared" si="8"/>
        <v>0</v>
      </c>
      <c r="BJ124" s="16" t="s">
        <v>80</v>
      </c>
      <c r="BK124" s="143">
        <f t="shared" si="9"/>
        <v>0</v>
      </c>
      <c r="BL124" s="16" t="s">
        <v>195</v>
      </c>
      <c r="BM124" s="142" t="s">
        <v>215</v>
      </c>
    </row>
    <row r="125" spans="2:65" s="1" customFormat="1" ht="24.15" customHeight="1">
      <c r="B125" s="130"/>
      <c r="C125" s="131" t="s">
        <v>243</v>
      </c>
      <c r="D125" s="131" t="s">
        <v>154</v>
      </c>
      <c r="E125" s="132" t="s">
        <v>872</v>
      </c>
      <c r="F125" s="133" t="s">
        <v>873</v>
      </c>
      <c r="G125" s="134" t="s">
        <v>1</v>
      </c>
      <c r="H125" s="135">
        <v>4</v>
      </c>
      <c r="I125" s="136"/>
      <c r="J125" s="137">
        <f t="shared" si="0"/>
        <v>0</v>
      </c>
      <c r="K125" s="133" t="s">
        <v>1</v>
      </c>
      <c r="L125" s="31"/>
      <c r="M125" s="138" t="s">
        <v>1</v>
      </c>
      <c r="N125" s="139" t="s">
        <v>40</v>
      </c>
      <c r="P125" s="140">
        <f t="shared" si="1"/>
        <v>0</v>
      </c>
      <c r="Q125" s="140">
        <v>0</v>
      </c>
      <c r="R125" s="140">
        <f t="shared" si="2"/>
        <v>0</v>
      </c>
      <c r="S125" s="140">
        <v>0</v>
      </c>
      <c r="T125" s="141">
        <f t="shared" si="3"/>
        <v>0</v>
      </c>
      <c r="AR125" s="142" t="s">
        <v>195</v>
      </c>
      <c r="AT125" s="142" t="s">
        <v>154</v>
      </c>
      <c r="AU125" s="142" t="s">
        <v>75</v>
      </c>
      <c r="AY125" s="16" t="s">
        <v>148</v>
      </c>
      <c r="BE125" s="143">
        <f t="shared" si="4"/>
        <v>0</v>
      </c>
      <c r="BF125" s="143">
        <f t="shared" si="5"/>
        <v>0</v>
      </c>
      <c r="BG125" s="143">
        <f t="shared" si="6"/>
        <v>0</v>
      </c>
      <c r="BH125" s="143">
        <f t="shared" si="7"/>
        <v>0</v>
      </c>
      <c r="BI125" s="143">
        <f t="shared" si="8"/>
        <v>0</v>
      </c>
      <c r="BJ125" s="16" t="s">
        <v>80</v>
      </c>
      <c r="BK125" s="143">
        <f t="shared" si="9"/>
        <v>0</v>
      </c>
      <c r="BL125" s="16" t="s">
        <v>195</v>
      </c>
      <c r="BM125" s="142" t="s">
        <v>359</v>
      </c>
    </row>
    <row r="126" spans="2:65" s="1" customFormat="1" ht="16.5" customHeight="1">
      <c r="B126" s="130"/>
      <c r="C126" s="131" t="s">
        <v>250</v>
      </c>
      <c r="D126" s="131" t="s">
        <v>154</v>
      </c>
      <c r="E126" s="132" t="s">
        <v>858</v>
      </c>
      <c r="F126" s="133" t="s">
        <v>859</v>
      </c>
      <c r="G126" s="134" t="s">
        <v>1</v>
      </c>
      <c r="H126" s="135">
        <v>36</v>
      </c>
      <c r="I126" s="136"/>
      <c r="J126" s="137">
        <f t="shared" si="0"/>
        <v>0</v>
      </c>
      <c r="K126" s="133" t="s">
        <v>1</v>
      </c>
      <c r="L126" s="31"/>
      <c r="M126" s="138" t="s">
        <v>1</v>
      </c>
      <c r="N126" s="139" t="s">
        <v>40</v>
      </c>
      <c r="P126" s="140">
        <f t="shared" si="1"/>
        <v>0</v>
      </c>
      <c r="Q126" s="140">
        <v>0</v>
      </c>
      <c r="R126" s="140">
        <f t="shared" si="2"/>
        <v>0</v>
      </c>
      <c r="S126" s="140">
        <v>0</v>
      </c>
      <c r="T126" s="141">
        <f t="shared" si="3"/>
        <v>0</v>
      </c>
      <c r="AR126" s="142" t="s">
        <v>195</v>
      </c>
      <c r="AT126" s="142" t="s">
        <v>154</v>
      </c>
      <c r="AU126" s="142" t="s">
        <v>75</v>
      </c>
      <c r="AY126" s="16" t="s">
        <v>148</v>
      </c>
      <c r="BE126" s="143">
        <f t="shared" si="4"/>
        <v>0</v>
      </c>
      <c r="BF126" s="143">
        <f t="shared" si="5"/>
        <v>0</v>
      </c>
      <c r="BG126" s="143">
        <f t="shared" si="6"/>
        <v>0</v>
      </c>
      <c r="BH126" s="143">
        <f t="shared" si="7"/>
        <v>0</v>
      </c>
      <c r="BI126" s="143">
        <f t="shared" si="8"/>
        <v>0</v>
      </c>
      <c r="BJ126" s="16" t="s">
        <v>80</v>
      </c>
      <c r="BK126" s="143">
        <f t="shared" si="9"/>
        <v>0</v>
      </c>
      <c r="BL126" s="16" t="s">
        <v>195</v>
      </c>
      <c r="BM126" s="142" t="s">
        <v>370</v>
      </c>
    </row>
    <row r="127" spans="2:65" s="1" customFormat="1" ht="16.5" customHeight="1">
      <c r="B127" s="130"/>
      <c r="C127" s="131" t="s">
        <v>256</v>
      </c>
      <c r="D127" s="131" t="s">
        <v>154</v>
      </c>
      <c r="E127" s="132" t="s">
        <v>868</v>
      </c>
      <c r="F127" s="133" t="s">
        <v>869</v>
      </c>
      <c r="G127" s="134" t="s">
        <v>1</v>
      </c>
      <c r="H127" s="135">
        <v>12</v>
      </c>
      <c r="I127" s="136"/>
      <c r="J127" s="137">
        <f t="shared" si="0"/>
        <v>0</v>
      </c>
      <c r="K127" s="133" t="s">
        <v>1</v>
      </c>
      <c r="L127" s="31"/>
      <c r="M127" s="138" t="s">
        <v>1</v>
      </c>
      <c r="N127" s="139" t="s">
        <v>40</v>
      </c>
      <c r="P127" s="140">
        <f t="shared" si="1"/>
        <v>0</v>
      </c>
      <c r="Q127" s="140">
        <v>0</v>
      </c>
      <c r="R127" s="140">
        <f t="shared" si="2"/>
        <v>0</v>
      </c>
      <c r="S127" s="140">
        <v>0</v>
      </c>
      <c r="T127" s="141">
        <f t="shared" si="3"/>
        <v>0</v>
      </c>
      <c r="AR127" s="142" t="s">
        <v>195</v>
      </c>
      <c r="AT127" s="142" t="s">
        <v>154</v>
      </c>
      <c r="AU127" s="142" t="s">
        <v>75</v>
      </c>
      <c r="AY127" s="16" t="s">
        <v>148</v>
      </c>
      <c r="BE127" s="143">
        <f t="shared" si="4"/>
        <v>0</v>
      </c>
      <c r="BF127" s="143">
        <f t="shared" si="5"/>
        <v>0</v>
      </c>
      <c r="BG127" s="143">
        <f t="shared" si="6"/>
        <v>0</v>
      </c>
      <c r="BH127" s="143">
        <f t="shared" si="7"/>
        <v>0</v>
      </c>
      <c r="BI127" s="143">
        <f t="shared" si="8"/>
        <v>0</v>
      </c>
      <c r="BJ127" s="16" t="s">
        <v>80</v>
      </c>
      <c r="BK127" s="143">
        <f t="shared" si="9"/>
        <v>0</v>
      </c>
      <c r="BL127" s="16" t="s">
        <v>195</v>
      </c>
      <c r="BM127" s="142" t="s">
        <v>377</v>
      </c>
    </row>
    <row r="128" spans="2:65" s="1" customFormat="1" ht="16.5" customHeight="1">
      <c r="B128" s="130"/>
      <c r="C128" s="131" t="s">
        <v>8</v>
      </c>
      <c r="D128" s="131" t="s">
        <v>154</v>
      </c>
      <c r="E128" s="132" t="s">
        <v>874</v>
      </c>
      <c r="F128" s="133" t="s">
        <v>875</v>
      </c>
      <c r="G128" s="134" t="s">
        <v>1</v>
      </c>
      <c r="H128" s="135">
        <v>11</v>
      </c>
      <c r="I128" s="136"/>
      <c r="J128" s="137">
        <f t="shared" si="0"/>
        <v>0</v>
      </c>
      <c r="K128" s="133" t="s">
        <v>1</v>
      </c>
      <c r="L128" s="31"/>
      <c r="M128" s="138" t="s">
        <v>1</v>
      </c>
      <c r="N128" s="139" t="s">
        <v>40</v>
      </c>
      <c r="P128" s="140">
        <f t="shared" si="1"/>
        <v>0</v>
      </c>
      <c r="Q128" s="140">
        <v>0</v>
      </c>
      <c r="R128" s="140">
        <f t="shared" si="2"/>
        <v>0</v>
      </c>
      <c r="S128" s="140">
        <v>0</v>
      </c>
      <c r="T128" s="141">
        <f t="shared" si="3"/>
        <v>0</v>
      </c>
      <c r="AR128" s="142" t="s">
        <v>195</v>
      </c>
      <c r="AT128" s="142" t="s">
        <v>154</v>
      </c>
      <c r="AU128" s="142" t="s">
        <v>75</v>
      </c>
      <c r="AY128" s="16" t="s">
        <v>148</v>
      </c>
      <c r="BE128" s="143">
        <f t="shared" si="4"/>
        <v>0</v>
      </c>
      <c r="BF128" s="143">
        <f t="shared" si="5"/>
        <v>0</v>
      </c>
      <c r="BG128" s="143">
        <f t="shared" si="6"/>
        <v>0</v>
      </c>
      <c r="BH128" s="143">
        <f t="shared" si="7"/>
        <v>0</v>
      </c>
      <c r="BI128" s="143">
        <f t="shared" si="8"/>
        <v>0</v>
      </c>
      <c r="BJ128" s="16" t="s">
        <v>80</v>
      </c>
      <c r="BK128" s="143">
        <f t="shared" si="9"/>
        <v>0</v>
      </c>
      <c r="BL128" s="16" t="s">
        <v>195</v>
      </c>
      <c r="BM128" s="142" t="s">
        <v>387</v>
      </c>
    </row>
    <row r="129" spans="2:65" s="1" customFormat="1" ht="16.5" customHeight="1">
      <c r="B129" s="130"/>
      <c r="C129" s="131" t="s">
        <v>264</v>
      </c>
      <c r="D129" s="131" t="s">
        <v>154</v>
      </c>
      <c r="E129" s="132" t="s">
        <v>876</v>
      </c>
      <c r="F129" s="133" t="s">
        <v>877</v>
      </c>
      <c r="G129" s="134" t="s">
        <v>1</v>
      </c>
      <c r="H129" s="135">
        <v>15</v>
      </c>
      <c r="I129" s="136"/>
      <c r="J129" s="137">
        <f t="shared" si="0"/>
        <v>0</v>
      </c>
      <c r="K129" s="133" t="s">
        <v>1</v>
      </c>
      <c r="L129" s="31"/>
      <c r="M129" s="138" t="s">
        <v>1</v>
      </c>
      <c r="N129" s="139" t="s">
        <v>40</v>
      </c>
      <c r="P129" s="140">
        <f t="shared" si="1"/>
        <v>0</v>
      </c>
      <c r="Q129" s="140">
        <v>0</v>
      </c>
      <c r="R129" s="140">
        <f t="shared" si="2"/>
        <v>0</v>
      </c>
      <c r="S129" s="140">
        <v>0</v>
      </c>
      <c r="T129" s="141">
        <f t="shared" si="3"/>
        <v>0</v>
      </c>
      <c r="AR129" s="142" t="s">
        <v>195</v>
      </c>
      <c r="AT129" s="142" t="s">
        <v>154</v>
      </c>
      <c r="AU129" s="142" t="s">
        <v>75</v>
      </c>
      <c r="AY129" s="16" t="s">
        <v>148</v>
      </c>
      <c r="BE129" s="143">
        <f t="shared" si="4"/>
        <v>0</v>
      </c>
      <c r="BF129" s="143">
        <f t="shared" si="5"/>
        <v>0</v>
      </c>
      <c r="BG129" s="143">
        <f t="shared" si="6"/>
        <v>0</v>
      </c>
      <c r="BH129" s="143">
        <f t="shared" si="7"/>
        <v>0</v>
      </c>
      <c r="BI129" s="143">
        <f t="shared" si="8"/>
        <v>0</v>
      </c>
      <c r="BJ129" s="16" t="s">
        <v>80</v>
      </c>
      <c r="BK129" s="143">
        <f t="shared" si="9"/>
        <v>0</v>
      </c>
      <c r="BL129" s="16" t="s">
        <v>195</v>
      </c>
      <c r="BM129" s="142" t="s">
        <v>394</v>
      </c>
    </row>
    <row r="130" spans="2:65" s="1" customFormat="1" ht="24.15" customHeight="1">
      <c r="B130" s="130"/>
      <c r="C130" s="131" t="s">
        <v>273</v>
      </c>
      <c r="D130" s="131" t="s">
        <v>154</v>
      </c>
      <c r="E130" s="132" t="s">
        <v>878</v>
      </c>
      <c r="F130" s="133" t="s">
        <v>879</v>
      </c>
      <c r="G130" s="134" t="s">
        <v>1</v>
      </c>
      <c r="H130" s="135">
        <v>20</v>
      </c>
      <c r="I130" s="136"/>
      <c r="J130" s="137">
        <f t="shared" si="0"/>
        <v>0</v>
      </c>
      <c r="K130" s="133" t="s">
        <v>1</v>
      </c>
      <c r="L130" s="31"/>
      <c r="M130" s="138" t="s">
        <v>1</v>
      </c>
      <c r="N130" s="139" t="s">
        <v>40</v>
      </c>
      <c r="P130" s="140">
        <f t="shared" si="1"/>
        <v>0</v>
      </c>
      <c r="Q130" s="140">
        <v>0</v>
      </c>
      <c r="R130" s="140">
        <f t="shared" si="2"/>
        <v>0</v>
      </c>
      <c r="S130" s="140">
        <v>0</v>
      </c>
      <c r="T130" s="141">
        <f t="shared" si="3"/>
        <v>0</v>
      </c>
      <c r="AR130" s="142" t="s">
        <v>195</v>
      </c>
      <c r="AT130" s="142" t="s">
        <v>154</v>
      </c>
      <c r="AU130" s="142" t="s">
        <v>75</v>
      </c>
      <c r="AY130" s="16" t="s">
        <v>148</v>
      </c>
      <c r="BE130" s="143">
        <f t="shared" si="4"/>
        <v>0</v>
      </c>
      <c r="BF130" s="143">
        <f t="shared" si="5"/>
        <v>0</v>
      </c>
      <c r="BG130" s="143">
        <f t="shared" si="6"/>
        <v>0</v>
      </c>
      <c r="BH130" s="143">
        <f t="shared" si="7"/>
        <v>0</v>
      </c>
      <c r="BI130" s="143">
        <f t="shared" si="8"/>
        <v>0</v>
      </c>
      <c r="BJ130" s="16" t="s">
        <v>80</v>
      </c>
      <c r="BK130" s="143">
        <f t="shared" si="9"/>
        <v>0</v>
      </c>
      <c r="BL130" s="16" t="s">
        <v>195</v>
      </c>
      <c r="BM130" s="142" t="s">
        <v>406</v>
      </c>
    </row>
    <row r="131" spans="2:65" s="1" customFormat="1" ht="21.75" customHeight="1">
      <c r="B131" s="130"/>
      <c r="C131" s="131" t="s">
        <v>345</v>
      </c>
      <c r="D131" s="131" t="s">
        <v>154</v>
      </c>
      <c r="E131" s="132" t="s">
        <v>880</v>
      </c>
      <c r="F131" s="133" t="s">
        <v>881</v>
      </c>
      <c r="G131" s="134" t="s">
        <v>1</v>
      </c>
      <c r="H131" s="135">
        <v>4</v>
      </c>
      <c r="I131" s="136"/>
      <c r="J131" s="137">
        <f t="shared" si="0"/>
        <v>0</v>
      </c>
      <c r="K131" s="133" t="s">
        <v>1</v>
      </c>
      <c r="L131" s="31"/>
      <c r="M131" s="138" t="s">
        <v>1</v>
      </c>
      <c r="N131" s="139" t="s">
        <v>40</v>
      </c>
      <c r="P131" s="140">
        <f t="shared" si="1"/>
        <v>0</v>
      </c>
      <c r="Q131" s="140">
        <v>0</v>
      </c>
      <c r="R131" s="140">
        <f t="shared" si="2"/>
        <v>0</v>
      </c>
      <c r="S131" s="140">
        <v>0</v>
      </c>
      <c r="T131" s="141">
        <f t="shared" si="3"/>
        <v>0</v>
      </c>
      <c r="AR131" s="142" t="s">
        <v>195</v>
      </c>
      <c r="AT131" s="142" t="s">
        <v>154</v>
      </c>
      <c r="AU131" s="142" t="s">
        <v>75</v>
      </c>
      <c r="AY131" s="16" t="s">
        <v>148</v>
      </c>
      <c r="BE131" s="143">
        <f t="shared" si="4"/>
        <v>0</v>
      </c>
      <c r="BF131" s="143">
        <f t="shared" si="5"/>
        <v>0</v>
      </c>
      <c r="BG131" s="143">
        <f t="shared" si="6"/>
        <v>0</v>
      </c>
      <c r="BH131" s="143">
        <f t="shared" si="7"/>
        <v>0</v>
      </c>
      <c r="BI131" s="143">
        <f t="shared" si="8"/>
        <v>0</v>
      </c>
      <c r="BJ131" s="16" t="s">
        <v>80</v>
      </c>
      <c r="BK131" s="143">
        <f t="shared" si="9"/>
        <v>0</v>
      </c>
      <c r="BL131" s="16" t="s">
        <v>195</v>
      </c>
      <c r="BM131" s="142" t="s">
        <v>418</v>
      </c>
    </row>
    <row r="132" spans="2:65" s="1" customFormat="1" ht="16.5" customHeight="1">
      <c r="B132" s="130"/>
      <c r="C132" s="131" t="s">
        <v>215</v>
      </c>
      <c r="D132" s="131" t="s">
        <v>154</v>
      </c>
      <c r="E132" s="132" t="s">
        <v>882</v>
      </c>
      <c r="F132" s="133" t="s">
        <v>883</v>
      </c>
      <c r="G132" s="134" t="s">
        <v>1</v>
      </c>
      <c r="H132" s="135">
        <v>270</v>
      </c>
      <c r="I132" s="136"/>
      <c r="J132" s="137">
        <f t="shared" si="0"/>
        <v>0</v>
      </c>
      <c r="K132" s="133" t="s">
        <v>1</v>
      </c>
      <c r="L132" s="31"/>
      <c r="M132" s="138" t="s">
        <v>1</v>
      </c>
      <c r="N132" s="139" t="s">
        <v>40</v>
      </c>
      <c r="P132" s="140">
        <f t="shared" si="1"/>
        <v>0</v>
      </c>
      <c r="Q132" s="140">
        <v>0</v>
      </c>
      <c r="R132" s="140">
        <f t="shared" si="2"/>
        <v>0</v>
      </c>
      <c r="S132" s="140">
        <v>0</v>
      </c>
      <c r="T132" s="141">
        <f t="shared" si="3"/>
        <v>0</v>
      </c>
      <c r="AR132" s="142" t="s">
        <v>195</v>
      </c>
      <c r="AT132" s="142" t="s">
        <v>154</v>
      </c>
      <c r="AU132" s="142" t="s">
        <v>75</v>
      </c>
      <c r="AY132" s="16" t="s">
        <v>148</v>
      </c>
      <c r="BE132" s="143">
        <f t="shared" si="4"/>
        <v>0</v>
      </c>
      <c r="BF132" s="143">
        <f t="shared" si="5"/>
        <v>0</v>
      </c>
      <c r="BG132" s="143">
        <f t="shared" si="6"/>
        <v>0</v>
      </c>
      <c r="BH132" s="143">
        <f t="shared" si="7"/>
        <v>0</v>
      </c>
      <c r="BI132" s="143">
        <f t="shared" si="8"/>
        <v>0</v>
      </c>
      <c r="BJ132" s="16" t="s">
        <v>80</v>
      </c>
      <c r="BK132" s="143">
        <f t="shared" si="9"/>
        <v>0</v>
      </c>
      <c r="BL132" s="16" t="s">
        <v>195</v>
      </c>
      <c r="BM132" s="142" t="s">
        <v>321</v>
      </c>
    </row>
    <row r="133" spans="2:65" s="1" customFormat="1" ht="16.5" customHeight="1">
      <c r="B133" s="130"/>
      <c r="C133" s="131" t="s">
        <v>354</v>
      </c>
      <c r="D133" s="131" t="s">
        <v>154</v>
      </c>
      <c r="E133" s="132" t="s">
        <v>884</v>
      </c>
      <c r="F133" s="133" t="s">
        <v>885</v>
      </c>
      <c r="G133" s="134" t="s">
        <v>1</v>
      </c>
      <c r="H133" s="135">
        <v>50</v>
      </c>
      <c r="I133" s="136"/>
      <c r="J133" s="137">
        <f t="shared" si="0"/>
        <v>0</v>
      </c>
      <c r="K133" s="133" t="s">
        <v>1</v>
      </c>
      <c r="L133" s="31"/>
      <c r="M133" s="138" t="s">
        <v>1</v>
      </c>
      <c r="N133" s="139" t="s">
        <v>40</v>
      </c>
      <c r="P133" s="140">
        <f t="shared" si="1"/>
        <v>0</v>
      </c>
      <c r="Q133" s="140">
        <v>0</v>
      </c>
      <c r="R133" s="140">
        <f t="shared" si="2"/>
        <v>0</v>
      </c>
      <c r="S133" s="140">
        <v>0</v>
      </c>
      <c r="T133" s="141">
        <f t="shared" si="3"/>
        <v>0</v>
      </c>
      <c r="AR133" s="142" t="s">
        <v>195</v>
      </c>
      <c r="AT133" s="142" t="s">
        <v>154</v>
      </c>
      <c r="AU133" s="142" t="s">
        <v>75</v>
      </c>
      <c r="AY133" s="16" t="s">
        <v>148</v>
      </c>
      <c r="BE133" s="143">
        <f t="shared" si="4"/>
        <v>0</v>
      </c>
      <c r="BF133" s="143">
        <f t="shared" si="5"/>
        <v>0</v>
      </c>
      <c r="BG133" s="143">
        <f t="shared" si="6"/>
        <v>0</v>
      </c>
      <c r="BH133" s="143">
        <f t="shared" si="7"/>
        <v>0</v>
      </c>
      <c r="BI133" s="143">
        <f t="shared" si="8"/>
        <v>0</v>
      </c>
      <c r="BJ133" s="16" t="s">
        <v>80</v>
      </c>
      <c r="BK133" s="143">
        <f t="shared" si="9"/>
        <v>0</v>
      </c>
      <c r="BL133" s="16" t="s">
        <v>195</v>
      </c>
      <c r="BM133" s="142" t="s">
        <v>441</v>
      </c>
    </row>
    <row r="134" spans="2:65" s="1" customFormat="1" ht="16.5" customHeight="1">
      <c r="B134" s="130"/>
      <c r="C134" s="131" t="s">
        <v>359</v>
      </c>
      <c r="D134" s="131" t="s">
        <v>154</v>
      </c>
      <c r="E134" s="132" t="s">
        <v>886</v>
      </c>
      <c r="F134" s="133" t="s">
        <v>887</v>
      </c>
      <c r="G134" s="134" t="s">
        <v>1</v>
      </c>
      <c r="H134" s="135">
        <v>200</v>
      </c>
      <c r="I134" s="136"/>
      <c r="J134" s="137">
        <f t="shared" si="0"/>
        <v>0</v>
      </c>
      <c r="K134" s="133" t="s">
        <v>1</v>
      </c>
      <c r="L134" s="31"/>
      <c r="M134" s="138" t="s">
        <v>1</v>
      </c>
      <c r="N134" s="139" t="s">
        <v>40</v>
      </c>
      <c r="P134" s="140">
        <f t="shared" si="1"/>
        <v>0</v>
      </c>
      <c r="Q134" s="140">
        <v>0</v>
      </c>
      <c r="R134" s="140">
        <f t="shared" si="2"/>
        <v>0</v>
      </c>
      <c r="S134" s="140">
        <v>0</v>
      </c>
      <c r="T134" s="141">
        <f t="shared" si="3"/>
        <v>0</v>
      </c>
      <c r="AR134" s="142" t="s">
        <v>195</v>
      </c>
      <c r="AT134" s="142" t="s">
        <v>154</v>
      </c>
      <c r="AU134" s="142" t="s">
        <v>75</v>
      </c>
      <c r="AY134" s="16" t="s">
        <v>148</v>
      </c>
      <c r="BE134" s="143">
        <f t="shared" si="4"/>
        <v>0</v>
      </c>
      <c r="BF134" s="143">
        <f t="shared" si="5"/>
        <v>0</v>
      </c>
      <c r="BG134" s="143">
        <f t="shared" si="6"/>
        <v>0</v>
      </c>
      <c r="BH134" s="143">
        <f t="shared" si="7"/>
        <v>0</v>
      </c>
      <c r="BI134" s="143">
        <f t="shared" si="8"/>
        <v>0</v>
      </c>
      <c r="BJ134" s="16" t="s">
        <v>80</v>
      </c>
      <c r="BK134" s="143">
        <f t="shared" si="9"/>
        <v>0</v>
      </c>
      <c r="BL134" s="16" t="s">
        <v>195</v>
      </c>
      <c r="BM134" s="142" t="s">
        <v>451</v>
      </c>
    </row>
    <row r="135" spans="2:65" s="1" customFormat="1" ht="16.5" customHeight="1">
      <c r="B135" s="130"/>
      <c r="C135" s="131" t="s">
        <v>365</v>
      </c>
      <c r="D135" s="131" t="s">
        <v>154</v>
      </c>
      <c r="E135" s="132" t="s">
        <v>888</v>
      </c>
      <c r="F135" s="133" t="s">
        <v>889</v>
      </c>
      <c r="G135" s="134" t="s">
        <v>1</v>
      </c>
      <c r="H135" s="135">
        <v>6</v>
      </c>
      <c r="I135" s="136"/>
      <c r="J135" s="137">
        <f t="shared" si="0"/>
        <v>0</v>
      </c>
      <c r="K135" s="133" t="s">
        <v>1</v>
      </c>
      <c r="L135" s="31"/>
      <c r="M135" s="138" t="s">
        <v>1</v>
      </c>
      <c r="N135" s="139" t="s">
        <v>40</v>
      </c>
      <c r="P135" s="140">
        <f t="shared" si="1"/>
        <v>0</v>
      </c>
      <c r="Q135" s="140">
        <v>0</v>
      </c>
      <c r="R135" s="140">
        <f t="shared" si="2"/>
        <v>0</v>
      </c>
      <c r="S135" s="140">
        <v>0</v>
      </c>
      <c r="T135" s="141">
        <f t="shared" si="3"/>
        <v>0</v>
      </c>
      <c r="AR135" s="142" t="s">
        <v>195</v>
      </c>
      <c r="AT135" s="142" t="s">
        <v>154</v>
      </c>
      <c r="AU135" s="142" t="s">
        <v>75</v>
      </c>
      <c r="AY135" s="16" t="s">
        <v>148</v>
      </c>
      <c r="BE135" s="143">
        <f t="shared" si="4"/>
        <v>0</v>
      </c>
      <c r="BF135" s="143">
        <f t="shared" si="5"/>
        <v>0</v>
      </c>
      <c r="BG135" s="143">
        <f t="shared" si="6"/>
        <v>0</v>
      </c>
      <c r="BH135" s="143">
        <f t="shared" si="7"/>
        <v>0</v>
      </c>
      <c r="BI135" s="143">
        <f t="shared" si="8"/>
        <v>0</v>
      </c>
      <c r="BJ135" s="16" t="s">
        <v>80</v>
      </c>
      <c r="BK135" s="143">
        <f t="shared" si="9"/>
        <v>0</v>
      </c>
      <c r="BL135" s="16" t="s">
        <v>195</v>
      </c>
      <c r="BM135" s="142" t="s">
        <v>462</v>
      </c>
    </row>
    <row r="136" spans="2:65" s="1" customFormat="1" ht="21.75" customHeight="1">
      <c r="B136" s="130"/>
      <c r="C136" s="131" t="s">
        <v>370</v>
      </c>
      <c r="D136" s="131" t="s">
        <v>154</v>
      </c>
      <c r="E136" s="132" t="s">
        <v>890</v>
      </c>
      <c r="F136" s="133" t="s">
        <v>891</v>
      </c>
      <c r="G136" s="134" t="s">
        <v>1</v>
      </c>
      <c r="H136" s="135">
        <v>6</v>
      </c>
      <c r="I136" s="136"/>
      <c r="J136" s="137">
        <f t="shared" si="0"/>
        <v>0</v>
      </c>
      <c r="K136" s="133" t="s">
        <v>1</v>
      </c>
      <c r="L136" s="31"/>
      <c r="M136" s="138" t="s">
        <v>1</v>
      </c>
      <c r="N136" s="139" t="s">
        <v>40</v>
      </c>
      <c r="P136" s="140">
        <f t="shared" si="1"/>
        <v>0</v>
      </c>
      <c r="Q136" s="140">
        <v>0</v>
      </c>
      <c r="R136" s="140">
        <f t="shared" si="2"/>
        <v>0</v>
      </c>
      <c r="S136" s="140">
        <v>0</v>
      </c>
      <c r="T136" s="141">
        <f t="shared" si="3"/>
        <v>0</v>
      </c>
      <c r="AR136" s="142" t="s">
        <v>195</v>
      </c>
      <c r="AT136" s="142" t="s">
        <v>154</v>
      </c>
      <c r="AU136" s="142" t="s">
        <v>75</v>
      </c>
      <c r="AY136" s="16" t="s">
        <v>148</v>
      </c>
      <c r="BE136" s="143">
        <f t="shared" si="4"/>
        <v>0</v>
      </c>
      <c r="BF136" s="143">
        <f t="shared" si="5"/>
        <v>0</v>
      </c>
      <c r="BG136" s="143">
        <f t="shared" si="6"/>
        <v>0</v>
      </c>
      <c r="BH136" s="143">
        <f t="shared" si="7"/>
        <v>0</v>
      </c>
      <c r="BI136" s="143">
        <f t="shared" si="8"/>
        <v>0</v>
      </c>
      <c r="BJ136" s="16" t="s">
        <v>80</v>
      </c>
      <c r="BK136" s="143">
        <f t="shared" si="9"/>
        <v>0</v>
      </c>
      <c r="BL136" s="16" t="s">
        <v>195</v>
      </c>
      <c r="BM136" s="142" t="s">
        <v>473</v>
      </c>
    </row>
    <row r="137" spans="2:65" s="1" customFormat="1" ht="16.5" customHeight="1">
      <c r="B137" s="130"/>
      <c r="C137" s="131" t="s">
        <v>7</v>
      </c>
      <c r="D137" s="131" t="s">
        <v>154</v>
      </c>
      <c r="E137" s="132" t="s">
        <v>892</v>
      </c>
      <c r="F137" s="133" t="s">
        <v>893</v>
      </c>
      <c r="G137" s="134" t="s">
        <v>1</v>
      </c>
      <c r="H137" s="135">
        <v>130</v>
      </c>
      <c r="I137" s="136"/>
      <c r="J137" s="137">
        <f t="shared" si="0"/>
        <v>0</v>
      </c>
      <c r="K137" s="133" t="s">
        <v>1</v>
      </c>
      <c r="L137" s="31"/>
      <c r="M137" s="138" t="s">
        <v>1</v>
      </c>
      <c r="N137" s="139" t="s">
        <v>40</v>
      </c>
      <c r="P137" s="140">
        <f t="shared" si="1"/>
        <v>0</v>
      </c>
      <c r="Q137" s="140">
        <v>0</v>
      </c>
      <c r="R137" s="140">
        <f t="shared" si="2"/>
        <v>0</v>
      </c>
      <c r="S137" s="140">
        <v>0</v>
      </c>
      <c r="T137" s="141">
        <f t="shared" si="3"/>
        <v>0</v>
      </c>
      <c r="AR137" s="142" t="s">
        <v>195</v>
      </c>
      <c r="AT137" s="142" t="s">
        <v>154</v>
      </c>
      <c r="AU137" s="142" t="s">
        <v>75</v>
      </c>
      <c r="AY137" s="16" t="s">
        <v>148</v>
      </c>
      <c r="BE137" s="143">
        <f t="shared" si="4"/>
        <v>0</v>
      </c>
      <c r="BF137" s="143">
        <f t="shared" si="5"/>
        <v>0</v>
      </c>
      <c r="BG137" s="143">
        <f t="shared" si="6"/>
        <v>0</v>
      </c>
      <c r="BH137" s="143">
        <f t="shared" si="7"/>
        <v>0</v>
      </c>
      <c r="BI137" s="143">
        <f t="shared" si="8"/>
        <v>0</v>
      </c>
      <c r="BJ137" s="16" t="s">
        <v>80</v>
      </c>
      <c r="BK137" s="143">
        <f t="shared" si="9"/>
        <v>0</v>
      </c>
      <c r="BL137" s="16" t="s">
        <v>195</v>
      </c>
      <c r="BM137" s="142" t="s">
        <v>484</v>
      </c>
    </row>
    <row r="138" spans="2:65" s="1" customFormat="1" ht="16.5" customHeight="1">
      <c r="B138" s="130"/>
      <c r="C138" s="131" t="s">
        <v>377</v>
      </c>
      <c r="D138" s="131" t="s">
        <v>154</v>
      </c>
      <c r="E138" s="132" t="s">
        <v>894</v>
      </c>
      <c r="F138" s="133" t="s">
        <v>895</v>
      </c>
      <c r="G138" s="134" t="s">
        <v>1</v>
      </c>
      <c r="H138" s="135">
        <v>14</v>
      </c>
      <c r="I138" s="136"/>
      <c r="J138" s="137">
        <f t="shared" si="0"/>
        <v>0</v>
      </c>
      <c r="K138" s="133" t="s">
        <v>1</v>
      </c>
      <c r="L138" s="31"/>
      <c r="M138" s="138" t="s">
        <v>1</v>
      </c>
      <c r="N138" s="139" t="s">
        <v>40</v>
      </c>
      <c r="P138" s="140">
        <f t="shared" si="1"/>
        <v>0</v>
      </c>
      <c r="Q138" s="140">
        <v>0</v>
      </c>
      <c r="R138" s="140">
        <f t="shared" si="2"/>
        <v>0</v>
      </c>
      <c r="S138" s="140">
        <v>0</v>
      </c>
      <c r="T138" s="141">
        <f t="shared" si="3"/>
        <v>0</v>
      </c>
      <c r="AR138" s="142" t="s">
        <v>195</v>
      </c>
      <c r="AT138" s="142" t="s">
        <v>154</v>
      </c>
      <c r="AU138" s="142" t="s">
        <v>75</v>
      </c>
      <c r="AY138" s="16" t="s">
        <v>148</v>
      </c>
      <c r="BE138" s="143">
        <f t="shared" si="4"/>
        <v>0</v>
      </c>
      <c r="BF138" s="143">
        <f t="shared" si="5"/>
        <v>0</v>
      </c>
      <c r="BG138" s="143">
        <f t="shared" si="6"/>
        <v>0</v>
      </c>
      <c r="BH138" s="143">
        <f t="shared" si="7"/>
        <v>0</v>
      </c>
      <c r="BI138" s="143">
        <f t="shared" si="8"/>
        <v>0</v>
      </c>
      <c r="BJ138" s="16" t="s">
        <v>80</v>
      </c>
      <c r="BK138" s="143">
        <f t="shared" si="9"/>
        <v>0</v>
      </c>
      <c r="BL138" s="16" t="s">
        <v>195</v>
      </c>
      <c r="BM138" s="142" t="s">
        <v>501</v>
      </c>
    </row>
    <row r="139" spans="2:65" s="1" customFormat="1" ht="16.5" customHeight="1">
      <c r="B139" s="130"/>
      <c r="C139" s="131" t="s">
        <v>382</v>
      </c>
      <c r="D139" s="131" t="s">
        <v>154</v>
      </c>
      <c r="E139" s="132" t="s">
        <v>896</v>
      </c>
      <c r="F139" s="133" t="s">
        <v>897</v>
      </c>
      <c r="G139" s="134" t="s">
        <v>1</v>
      </c>
      <c r="H139" s="135">
        <v>14</v>
      </c>
      <c r="I139" s="136"/>
      <c r="J139" s="137">
        <f t="shared" si="0"/>
        <v>0</v>
      </c>
      <c r="K139" s="133" t="s">
        <v>1</v>
      </c>
      <c r="L139" s="31"/>
      <c r="M139" s="138" t="s">
        <v>1</v>
      </c>
      <c r="N139" s="139" t="s">
        <v>40</v>
      </c>
      <c r="P139" s="140">
        <f t="shared" si="1"/>
        <v>0</v>
      </c>
      <c r="Q139" s="140">
        <v>0</v>
      </c>
      <c r="R139" s="140">
        <f t="shared" si="2"/>
        <v>0</v>
      </c>
      <c r="S139" s="140">
        <v>0</v>
      </c>
      <c r="T139" s="141">
        <f t="shared" si="3"/>
        <v>0</v>
      </c>
      <c r="AR139" s="142" t="s">
        <v>195</v>
      </c>
      <c r="AT139" s="142" t="s">
        <v>154</v>
      </c>
      <c r="AU139" s="142" t="s">
        <v>75</v>
      </c>
      <c r="AY139" s="16" t="s">
        <v>148</v>
      </c>
      <c r="BE139" s="143">
        <f t="shared" si="4"/>
        <v>0</v>
      </c>
      <c r="BF139" s="143">
        <f t="shared" si="5"/>
        <v>0</v>
      </c>
      <c r="BG139" s="143">
        <f t="shared" si="6"/>
        <v>0</v>
      </c>
      <c r="BH139" s="143">
        <f t="shared" si="7"/>
        <v>0</v>
      </c>
      <c r="BI139" s="143">
        <f t="shared" si="8"/>
        <v>0</v>
      </c>
      <c r="BJ139" s="16" t="s">
        <v>80</v>
      </c>
      <c r="BK139" s="143">
        <f t="shared" si="9"/>
        <v>0</v>
      </c>
      <c r="BL139" s="16" t="s">
        <v>195</v>
      </c>
      <c r="BM139" s="142" t="s">
        <v>511</v>
      </c>
    </row>
    <row r="140" spans="2:65" s="1" customFormat="1" ht="16.5" customHeight="1">
      <c r="B140" s="130"/>
      <c r="C140" s="131" t="s">
        <v>387</v>
      </c>
      <c r="D140" s="131" t="s">
        <v>154</v>
      </c>
      <c r="E140" s="132" t="s">
        <v>898</v>
      </c>
      <c r="F140" s="133" t="s">
        <v>899</v>
      </c>
      <c r="G140" s="134" t="s">
        <v>1</v>
      </c>
      <c r="H140" s="135">
        <v>9</v>
      </c>
      <c r="I140" s="136"/>
      <c r="J140" s="137">
        <f t="shared" si="0"/>
        <v>0</v>
      </c>
      <c r="K140" s="133" t="s">
        <v>1</v>
      </c>
      <c r="L140" s="31"/>
      <c r="M140" s="138" t="s">
        <v>1</v>
      </c>
      <c r="N140" s="139" t="s">
        <v>40</v>
      </c>
      <c r="P140" s="140">
        <f t="shared" si="1"/>
        <v>0</v>
      </c>
      <c r="Q140" s="140">
        <v>0</v>
      </c>
      <c r="R140" s="140">
        <f t="shared" si="2"/>
        <v>0</v>
      </c>
      <c r="S140" s="140">
        <v>0</v>
      </c>
      <c r="T140" s="141">
        <f t="shared" si="3"/>
        <v>0</v>
      </c>
      <c r="AR140" s="142" t="s">
        <v>195</v>
      </c>
      <c r="AT140" s="142" t="s">
        <v>154</v>
      </c>
      <c r="AU140" s="142" t="s">
        <v>75</v>
      </c>
      <c r="AY140" s="16" t="s">
        <v>148</v>
      </c>
      <c r="BE140" s="143">
        <f t="shared" si="4"/>
        <v>0</v>
      </c>
      <c r="BF140" s="143">
        <f t="shared" si="5"/>
        <v>0</v>
      </c>
      <c r="BG140" s="143">
        <f t="shared" si="6"/>
        <v>0</v>
      </c>
      <c r="BH140" s="143">
        <f t="shared" si="7"/>
        <v>0</v>
      </c>
      <c r="BI140" s="143">
        <f t="shared" si="8"/>
        <v>0</v>
      </c>
      <c r="BJ140" s="16" t="s">
        <v>80</v>
      </c>
      <c r="BK140" s="143">
        <f t="shared" si="9"/>
        <v>0</v>
      </c>
      <c r="BL140" s="16" t="s">
        <v>195</v>
      </c>
      <c r="BM140" s="142" t="s">
        <v>521</v>
      </c>
    </row>
    <row r="141" spans="2:65" s="1" customFormat="1" ht="16.5" customHeight="1">
      <c r="B141" s="130"/>
      <c r="C141" s="131" t="s">
        <v>390</v>
      </c>
      <c r="D141" s="131" t="s">
        <v>154</v>
      </c>
      <c r="E141" s="132" t="s">
        <v>900</v>
      </c>
      <c r="F141" s="133" t="s">
        <v>901</v>
      </c>
      <c r="G141" s="134" t="s">
        <v>1</v>
      </c>
      <c r="H141" s="135">
        <v>14</v>
      </c>
      <c r="I141" s="136"/>
      <c r="J141" s="137">
        <f t="shared" si="0"/>
        <v>0</v>
      </c>
      <c r="K141" s="133" t="s">
        <v>1</v>
      </c>
      <c r="L141" s="31"/>
      <c r="M141" s="138" t="s">
        <v>1</v>
      </c>
      <c r="N141" s="139" t="s">
        <v>40</v>
      </c>
      <c r="P141" s="140">
        <f t="shared" si="1"/>
        <v>0</v>
      </c>
      <c r="Q141" s="140">
        <v>0</v>
      </c>
      <c r="R141" s="140">
        <f t="shared" si="2"/>
        <v>0</v>
      </c>
      <c r="S141" s="140">
        <v>0</v>
      </c>
      <c r="T141" s="141">
        <f t="shared" si="3"/>
        <v>0</v>
      </c>
      <c r="AR141" s="142" t="s">
        <v>195</v>
      </c>
      <c r="AT141" s="142" t="s">
        <v>154</v>
      </c>
      <c r="AU141" s="142" t="s">
        <v>75</v>
      </c>
      <c r="AY141" s="16" t="s">
        <v>148</v>
      </c>
      <c r="BE141" s="143">
        <f t="shared" si="4"/>
        <v>0</v>
      </c>
      <c r="BF141" s="143">
        <f t="shared" si="5"/>
        <v>0</v>
      </c>
      <c r="BG141" s="143">
        <f t="shared" si="6"/>
        <v>0</v>
      </c>
      <c r="BH141" s="143">
        <f t="shared" si="7"/>
        <v>0</v>
      </c>
      <c r="BI141" s="143">
        <f t="shared" si="8"/>
        <v>0</v>
      </c>
      <c r="BJ141" s="16" t="s">
        <v>80</v>
      </c>
      <c r="BK141" s="143">
        <f t="shared" si="9"/>
        <v>0</v>
      </c>
      <c r="BL141" s="16" t="s">
        <v>195</v>
      </c>
      <c r="BM141" s="142" t="s">
        <v>532</v>
      </c>
    </row>
    <row r="142" spans="2:65" s="1" customFormat="1" ht="16.5" customHeight="1">
      <c r="B142" s="130"/>
      <c r="C142" s="131" t="s">
        <v>394</v>
      </c>
      <c r="D142" s="131" t="s">
        <v>154</v>
      </c>
      <c r="E142" s="132" t="s">
        <v>902</v>
      </c>
      <c r="F142" s="133" t="s">
        <v>903</v>
      </c>
      <c r="G142" s="134" t="s">
        <v>1</v>
      </c>
      <c r="H142" s="135">
        <v>12</v>
      </c>
      <c r="I142" s="136"/>
      <c r="J142" s="137">
        <f t="shared" si="0"/>
        <v>0</v>
      </c>
      <c r="K142" s="133" t="s">
        <v>1</v>
      </c>
      <c r="L142" s="31"/>
      <c r="M142" s="138" t="s">
        <v>1</v>
      </c>
      <c r="N142" s="139" t="s">
        <v>40</v>
      </c>
      <c r="P142" s="140">
        <f t="shared" si="1"/>
        <v>0</v>
      </c>
      <c r="Q142" s="140">
        <v>0</v>
      </c>
      <c r="R142" s="140">
        <f t="shared" si="2"/>
        <v>0</v>
      </c>
      <c r="S142" s="140">
        <v>0</v>
      </c>
      <c r="T142" s="141">
        <f t="shared" si="3"/>
        <v>0</v>
      </c>
      <c r="AR142" s="142" t="s">
        <v>195</v>
      </c>
      <c r="AT142" s="142" t="s">
        <v>154</v>
      </c>
      <c r="AU142" s="142" t="s">
        <v>75</v>
      </c>
      <c r="AY142" s="16" t="s">
        <v>148</v>
      </c>
      <c r="BE142" s="143">
        <f t="shared" si="4"/>
        <v>0</v>
      </c>
      <c r="BF142" s="143">
        <f t="shared" si="5"/>
        <v>0</v>
      </c>
      <c r="BG142" s="143">
        <f t="shared" si="6"/>
        <v>0</v>
      </c>
      <c r="BH142" s="143">
        <f t="shared" si="7"/>
        <v>0</v>
      </c>
      <c r="BI142" s="143">
        <f t="shared" si="8"/>
        <v>0</v>
      </c>
      <c r="BJ142" s="16" t="s">
        <v>80</v>
      </c>
      <c r="BK142" s="143">
        <f t="shared" si="9"/>
        <v>0</v>
      </c>
      <c r="BL142" s="16" t="s">
        <v>195</v>
      </c>
      <c r="BM142" s="142" t="s">
        <v>541</v>
      </c>
    </row>
    <row r="143" spans="2:65" s="1" customFormat="1" ht="16.5" customHeight="1">
      <c r="B143" s="130"/>
      <c r="C143" s="131" t="s">
        <v>402</v>
      </c>
      <c r="D143" s="131" t="s">
        <v>154</v>
      </c>
      <c r="E143" s="132" t="s">
        <v>904</v>
      </c>
      <c r="F143" s="133" t="s">
        <v>905</v>
      </c>
      <c r="G143" s="134" t="s">
        <v>1</v>
      </c>
      <c r="H143" s="135">
        <v>1</v>
      </c>
      <c r="I143" s="136"/>
      <c r="J143" s="137">
        <f t="shared" si="0"/>
        <v>0</v>
      </c>
      <c r="K143" s="133" t="s">
        <v>1</v>
      </c>
      <c r="L143" s="31"/>
      <c r="M143" s="138" t="s">
        <v>1</v>
      </c>
      <c r="N143" s="139" t="s">
        <v>40</v>
      </c>
      <c r="P143" s="140">
        <f t="shared" si="1"/>
        <v>0</v>
      </c>
      <c r="Q143" s="140">
        <v>0</v>
      </c>
      <c r="R143" s="140">
        <f t="shared" si="2"/>
        <v>0</v>
      </c>
      <c r="S143" s="140">
        <v>0</v>
      </c>
      <c r="T143" s="141">
        <f t="shared" si="3"/>
        <v>0</v>
      </c>
      <c r="AR143" s="142" t="s">
        <v>195</v>
      </c>
      <c r="AT143" s="142" t="s">
        <v>154</v>
      </c>
      <c r="AU143" s="142" t="s">
        <v>75</v>
      </c>
      <c r="AY143" s="16" t="s">
        <v>148</v>
      </c>
      <c r="BE143" s="143">
        <f t="shared" si="4"/>
        <v>0</v>
      </c>
      <c r="BF143" s="143">
        <f t="shared" si="5"/>
        <v>0</v>
      </c>
      <c r="BG143" s="143">
        <f t="shared" si="6"/>
        <v>0</v>
      </c>
      <c r="BH143" s="143">
        <f t="shared" si="7"/>
        <v>0</v>
      </c>
      <c r="BI143" s="143">
        <f t="shared" si="8"/>
        <v>0</v>
      </c>
      <c r="BJ143" s="16" t="s">
        <v>80</v>
      </c>
      <c r="BK143" s="143">
        <f t="shared" si="9"/>
        <v>0</v>
      </c>
      <c r="BL143" s="16" t="s">
        <v>195</v>
      </c>
      <c r="BM143" s="142" t="s">
        <v>720</v>
      </c>
    </row>
    <row r="144" spans="2:65" s="1" customFormat="1" ht="16.5" customHeight="1">
      <c r="B144" s="130"/>
      <c r="C144" s="131" t="s">
        <v>406</v>
      </c>
      <c r="D144" s="131" t="s">
        <v>154</v>
      </c>
      <c r="E144" s="132" t="s">
        <v>906</v>
      </c>
      <c r="F144" s="133" t="s">
        <v>907</v>
      </c>
      <c r="G144" s="134" t="s">
        <v>1</v>
      </c>
      <c r="H144" s="135">
        <v>15</v>
      </c>
      <c r="I144" s="136"/>
      <c r="J144" s="137">
        <f t="shared" si="0"/>
        <v>0</v>
      </c>
      <c r="K144" s="133" t="s">
        <v>1</v>
      </c>
      <c r="L144" s="31"/>
      <c r="M144" s="138" t="s">
        <v>1</v>
      </c>
      <c r="N144" s="139" t="s">
        <v>40</v>
      </c>
      <c r="P144" s="140">
        <f t="shared" si="1"/>
        <v>0</v>
      </c>
      <c r="Q144" s="140">
        <v>0</v>
      </c>
      <c r="R144" s="140">
        <f t="shared" si="2"/>
        <v>0</v>
      </c>
      <c r="S144" s="140">
        <v>0</v>
      </c>
      <c r="T144" s="141">
        <f t="shared" si="3"/>
        <v>0</v>
      </c>
      <c r="AR144" s="142" t="s">
        <v>195</v>
      </c>
      <c r="AT144" s="142" t="s">
        <v>154</v>
      </c>
      <c r="AU144" s="142" t="s">
        <v>75</v>
      </c>
      <c r="AY144" s="16" t="s">
        <v>148</v>
      </c>
      <c r="BE144" s="143">
        <f t="shared" si="4"/>
        <v>0</v>
      </c>
      <c r="BF144" s="143">
        <f t="shared" si="5"/>
        <v>0</v>
      </c>
      <c r="BG144" s="143">
        <f t="shared" si="6"/>
        <v>0</v>
      </c>
      <c r="BH144" s="143">
        <f t="shared" si="7"/>
        <v>0</v>
      </c>
      <c r="BI144" s="143">
        <f t="shared" si="8"/>
        <v>0</v>
      </c>
      <c r="BJ144" s="16" t="s">
        <v>80</v>
      </c>
      <c r="BK144" s="143">
        <f t="shared" si="9"/>
        <v>0</v>
      </c>
      <c r="BL144" s="16" t="s">
        <v>195</v>
      </c>
      <c r="BM144" s="142" t="s">
        <v>729</v>
      </c>
    </row>
    <row r="145" spans="2:65" s="1" customFormat="1" ht="16.5" customHeight="1">
      <c r="B145" s="130"/>
      <c r="C145" s="131" t="s">
        <v>413</v>
      </c>
      <c r="D145" s="131" t="s">
        <v>154</v>
      </c>
      <c r="E145" s="132" t="s">
        <v>908</v>
      </c>
      <c r="F145" s="133" t="s">
        <v>909</v>
      </c>
      <c r="G145" s="134" t="s">
        <v>1</v>
      </c>
      <c r="H145" s="135">
        <v>1</v>
      </c>
      <c r="I145" s="136"/>
      <c r="J145" s="137">
        <f t="shared" si="0"/>
        <v>0</v>
      </c>
      <c r="K145" s="133" t="s">
        <v>1</v>
      </c>
      <c r="L145" s="31"/>
      <c r="M145" s="138" t="s">
        <v>1</v>
      </c>
      <c r="N145" s="139" t="s">
        <v>40</v>
      </c>
      <c r="P145" s="140">
        <f t="shared" si="1"/>
        <v>0</v>
      </c>
      <c r="Q145" s="140">
        <v>0</v>
      </c>
      <c r="R145" s="140">
        <f t="shared" si="2"/>
        <v>0</v>
      </c>
      <c r="S145" s="140">
        <v>0</v>
      </c>
      <c r="T145" s="141">
        <f t="shared" si="3"/>
        <v>0</v>
      </c>
      <c r="AR145" s="142" t="s">
        <v>195</v>
      </c>
      <c r="AT145" s="142" t="s">
        <v>154</v>
      </c>
      <c r="AU145" s="142" t="s">
        <v>75</v>
      </c>
      <c r="AY145" s="16" t="s">
        <v>148</v>
      </c>
      <c r="BE145" s="143">
        <f t="shared" si="4"/>
        <v>0</v>
      </c>
      <c r="BF145" s="143">
        <f t="shared" si="5"/>
        <v>0</v>
      </c>
      <c r="BG145" s="143">
        <f t="shared" si="6"/>
        <v>0</v>
      </c>
      <c r="BH145" s="143">
        <f t="shared" si="7"/>
        <v>0</v>
      </c>
      <c r="BI145" s="143">
        <f t="shared" si="8"/>
        <v>0</v>
      </c>
      <c r="BJ145" s="16" t="s">
        <v>80</v>
      </c>
      <c r="BK145" s="143">
        <f t="shared" si="9"/>
        <v>0</v>
      </c>
      <c r="BL145" s="16" t="s">
        <v>195</v>
      </c>
      <c r="BM145" s="142" t="s">
        <v>910</v>
      </c>
    </row>
    <row r="146" spans="2:65" s="1" customFormat="1" ht="16.5" customHeight="1">
      <c r="B146" s="130"/>
      <c r="C146" s="131" t="s">
        <v>418</v>
      </c>
      <c r="D146" s="131" t="s">
        <v>154</v>
      </c>
      <c r="E146" s="132" t="s">
        <v>911</v>
      </c>
      <c r="F146" s="133" t="s">
        <v>912</v>
      </c>
      <c r="G146" s="134" t="s">
        <v>1</v>
      </c>
      <c r="H146" s="135">
        <v>1</v>
      </c>
      <c r="I146" s="136"/>
      <c r="J146" s="137">
        <f t="shared" si="0"/>
        <v>0</v>
      </c>
      <c r="K146" s="133" t="s">
        <v>1</v>
      </c>
      <c r="L146" s="31"/>
      <c r="M146" s="138" t="s">
        <v>1</v>
      </c>
      <c r="N146" s="139" t="s">
        <v>40</v>
      </c>
      <c r="P146" s="140">
        <f t="shared" si="1"/>
        <v>0</v>
      </c>
      <c r="Q146" s="140">
        <v>0</v>
      </c>
      <c r="R146" s="140">
        <f t="shared" si="2"/>
        <v>0</v>
      </c>
      <c r="S146" s="140">
        <v>0</v>
      </c>
      <c r="T146" s="141">
        <f t="shared" si="3"/>
        <v>0</v>
      </c>
      <c r="AR146" s="142" t="s">
        <v>195</v>
      </c>
      <c r="AT146" s="142" t="s">
        <v>154</v>
      </c>
      <c r="AU146" s="142" t="s">
        <v>75</v>
      </c>
      <c r="AY146" s="16" t="s">
        <v>148</v>
      </c>
      <c r="BE146" s="143">
        <f t="shared" si="4"/>
        <v>0</v>
      </c>
      <c r="BF146" s="143">
        <f t="shared" si="5"/>
        <v>0</v>
      </c>
      <c r="BG146" s="143">
        <f t="shared" si="6"/>
        <v>0</v>
      </c>
      <c r="BH146" s="143">
        <f t="shared" si="7"/>
        <v>0</v>
      </c>
      <c r="BI146" s="143">
        <f t="shared" si="8"/>
        <v>0</v>
      </c>
      <c r="BJ146" s="16" t="s">
        <v>80</v>
      </c>
      <c r="BK146" s="143">
        <f t="shared" si="9"/>
        <v>0</v>
      </c>
      <c r="BL146" s="16" t="s">
        <v>195</v>
      </c>
      <c r="BM146" s="142" t="s">
        <v>913</v>
      </c>
    </row>
    <row r="147" spans="2:65" s="1" customFormat="1" ht="16.5" customHeight="1">
      <c r="B147" s="130"/>
      <c r="C147" s="131" t="s">
        <v>425</v>
      </c>
      <c r="D147" s="131" t="s">
        <v>154</v>
      </c>
      <c r="E147" s="132" t="s">
        <v>914</v>
      </c>
      <c r="F147" s="133" t="s">
        <v>915</v>
      </c>
      <c r="G147" s="134" t="s">
        <v>1</v>
      </c>
      <c r="H147" s="135">
        <v>1</v>
      </c>
      <c r="I147" s="136"/>
      <c r="J147" s="137">
        <f t="shared" si="0"/>
        <v>0</v>
      </c>
      <c r="K147" s="133" t="s">
        <v>1</v>
      </c>
      <c r="L147" s="31"/>
      <c r="M147" s="138" t="s">
        <v>1</v>
      </c>
      <c r="N147" s="139" t="s">
        <v>40</v>
      </c>
      <c r="P147" s="140">
        <f t="shared" si="1"/>
        <v>0</v>
      </c>
      <c r="Q147" s="140">
        <v>0</v>
      </c>
      <c r="R147" s="140">
        <f t="shared" si="2"/>
        <v>0</v>
      </c>
      <c r="S147" s="140">
        <v>0</v>
      </c>
      <c r="T147" s="141">
        <f t="shared" si="3"/>
        <v>0</v>
      </c>
      <c r="AR147" s="142" t="s">
        <v>195</v>
      </c>
      <c r="AT147" s="142" t="s">
        <v>154</v>
      </c>
      <c r="AU147" s="142" t="s">
        <v>75</v>
      </c>
      <c r="AY147" s="16" t="s">
        <v>148</v>
      </c>
      <c r="BE147" s="143">
        <f t="shared" si="4"/>
        <v>0</v>
      </c>
      <c r="BF147" s="143">
        <f t="shared" si="5"/>
        <v>0</v>
      </c>
      <c r="BG147" s="143">
        <f t="shared" si="6"/>
        <v>0</v>
      </c>
      <c r="BH147" s="143">
        <f t="shared" si="7"/>
        <v>0</v>
      </c>
      <c r="BI147" s="143">
        <f t="shared" si="8"/>
        <v>0</v>
      </c>
      <c r="BJ147" s="16" t="s">
        <v>80</v>
      </c>
      <c r="BK147" s="143">
        <f t="shared" si="9"/>
        <v>0</v>
      </c>
      <c r="BL147" s="16" t="s">
        <v>195</v>
      </c>
      <c r="BM147" s="142" t="s">
        <v>916</v>
      </c>
    </row>
    <row r="148" spans="2:65" s="1" customFormat="1" ht="16.5" customHeight="1">
      <c r="B148" s="130"/>
      <c r="C148" s="131" t="s">
        <v>321</v>
      </c>
      <c r="D148" s="131" t="s">
        <v>154</v>
      </c>
      <c r="E148" s="132" t="s">
        <v>917</v>
      </c>
      <c r="F148" s="133" t="s">
        <v>918</v>
      </c>
      <c r="G148" s="134" t="s">
        <v>1</v>
      </c>
      <c r="H148" s="135">
        <v>1</v>
      </c>
      <c r="I148" s="136"/>
      <c r="J148" s="137">
        <f t="shared" si="0"/>
        <v>0</v>
      </c>
      <c r="K148" s="133" t="s">
        <v>1</v>
      </c>
      <c r="L148" s="31"/>
      <c r="M148" s="162" t="s">
        <v>1</v>
      </c>
      <c r="N148" s="163" t="s">
        <v>40</v>
      </c>
      <c r="O148" s="164"/>
      <c r="P148" s="165">
        <f t="shared" si="1"/>
        <v>0</v>
      </c>
      <c r="Q148" s="165">
        <v>0</v>
      </c>
      <c r="R148" s="165">
        <f t="shared" si="2"/>
        <v>0</v>
      </c>
      <c r="S148" s="165">
        <v>0</v>
      </c>
      <c r="T148" s="166">
        <f t="shared" si="3"/>
        <v>0</v>
      </c>
      <c r="AR148" s="142" t="s">
        <v>195</v>
      </c>
      <c r="AT148" s="142" t="s">
        <v>154</v>
      </c>
      <c r="AU148" s="142" t="s">
        <v>75</v>
      </c>
      <c r="AY148" s="16" t="s">
        <v>148</v>
      </c>
      <c r="BE148" s="143">
        <f t="shared" si="4"/>
        <v>0</v>
      </c>
      <c r="BF148" s="143">
        <f t="shared" si="5"/>
        <v>0</v>
      </c>
      <c r="BG148" s="143">
        <f t="shared" si="6"/>
        <v>0</v>
      </c>
      <c r="BH148" s="143">
        <f t="shared" si="7"/>
        <v>0</v>
      </c>
      <c r="BI148" s="143">
        <f t="shared" si="8"/>
        <v>0</v>
      </c>
      <c r="BJ148" s="16" t="s">
        <v>80</v>
      </c>
      <c r="BK148" s="143">
        <f t="shared" si="9"/>
        <v>0</v>
      </c>
      <c r="BL148" s="16" t="s">
        <v>195</v>
      </c>
      <c r="BM148" s="142" t="s">
        <v>276</v>
      </c>
    </row>
    <row r="149" spans="2:65" s="1" customFormat="1" ht="7" customHeight="1">
      <c r="B149" s="43"/>
      <c r="C149" s="44"/>
      <c r="D149" s="44"/>
      <c r="E149" s="44"/>
      <c r="F149" s="44"/>
      <c r="G149" s="44"/>
      <c r="H149" s="44"/>
      <c r="I149" s="44"/>
      <c r="J149" s="44"/>
      <c r="K149" s="44"/>
      <c r="L149" s="31"/>
    </row>
  </sheetData>
  <autoFilter ref="C115:K148" xr:uid="{00000000-0009-0000-0000-00000E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29"/>
  <sheetViews>
    <sheetView showGridLines="0" topLeftCell="A19"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4</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s="1" customFormat="1" ht="12" customHeight="1">
      <c r="B6" s="31"/>
      <c r="D6" s="26" t="s">
        <v>16</v>
      </c>
      <c r="L6" s="31"/>
    </row>
    <row r="7" spans="2:46" s="1" customFormat="1" ht="16.5" customHeight="1">
      <c r="B7" s="31"/>
      <c r="E7" s="196" t="s">
        <v>17</v>
      </c>
      <c r="F7" s="232"/>
      <c r="G7" s="232"/>
      <c r="H7" s="232"/>
      <c r="L7" s="31"/>
    </row>
    <row r="8" spans="2:46" s="1" customFormat="1" ht="10">
      <c r="B8" s="31"/>
      <c r="L8" s="31"/>
    </row>
    <row r="9" spans="2:46" s="1" customFormat="1" ht="12" customHeight="1">
      <c r="B9" s="31"/>
      <c r="D9" s="26" t="s">
        <v>18</v>
      </c>
      <c r="F9" s="24" t="s">
        <v>1</v>
      </c>
      <c r="I9" s="26" t="s">
        <v>19</v>
      </c>
      <c r="J9" s="24" t="s">
        <v>1</v>
      </c>
      <c r="L9" s="31"/>
    </row>
    <row r="10" spans="2:46" s="1" customFormat="1" ht="12" customHeight="1">
      <c r="B10" s="31"/>
      <c r="D10" s="26" t="s">
        <v>20</v>
      </c>
      <c r="F10" s="24" t="s">
        <v>21</v>
      </c>
      <c r="I10" s="26" t="s">
        <v>22</v>
      </c>
      <c r="J10" s="51" t="str">
        <f>'Rekapitulace stavby'!AN8</f>
        <v>31. 1. 2025</v>
      </c>
      <c r="L10" s="31"/>
    </row>
    <row r="11" spans="2:46" s="1" customFormat="1" ht="10.75" customHeight="1">
      <c r="B11" s="31"/>
      <c r="L11" s="31"/>
    </row>
    <row r="12" spans="2:46" s="1" customFormat="1" ht="12" customHeight="1">
      <c r="B12" s="31"/>
      <c r="D12" s="26" t="s">
        <v>24</v>
      </c>
      <c r="I12" s="26" t="s">
        <v>25</v>
      </c>
      <c r="J12" s="24" t="str">
        <f>IF('Rekapitulace stavby'!AN10="","",'Rekapitulace stavby'!AN10)</f>
        <v/>
      </c>
      <c r="L12" s="31"/>
    </row>
    <row r="13" spans="2:46" s="1" customFormat="1" ht="18" customHeight="1">
      <c r="B13" s="31"/>
      <c r="E13" s="24" t="str">
        <f>IF('Rekapitulace stavby'!E11="","",'Rekapitulace stavby'!E11)</f>
        <v xml:space="preserve"> </v>
      </c>
      <c r="I13" s="26" t="s">
        <v>27</v>
      </c>
      <c r="J13" s="24" t="str">
        <f>IF('Rekapitulace stavby'!AN11="","",'Rekapitulace stavby'!AN11)</f>
        <v/>
      </c>
      <c r="L13" s="31"/>
    </row>
    <row r="14" spans="2:46" s="1" customFormat="1" ht="7" customHeight="1">
      <c r="B14" s="31"/>
      <c r="L14" s="31"/>
    </row>
    <row r="15" spans="2:46" s="1" customFormat="1" ht="12" customHeight="1">
      <c r="B15" s="31"/>
      <c r="D15" s="26" t="s">
        <v>28</v>
      </c>
      <c r="I15" s="26" t="s">
        <v>25</v>
      </c>
      <c r="J15" s="27" t="str">
        <f>'Rekapitulace stavby'!AN13</f>
        <v>Vyplň údaj</v>
      </c>
      <c r="L15" s="31"/>
    </row>
    <row r="16" spans="2:46" s="1" customFormat="1" ht="18" customHeight="1">
      <c r="B16" s="31"/>
      <c r="E16" s="233" t="str">
        <f>'Rekapitulace stavby'!E14</f>
        <v>Vyplň údaj</v>
      </c>
      <c r="F16" s="201"/>
      <c r="G16" s="201"/>
      <c r="H16" s="201"/>
      <c r="I16" s="26" t="s">
        <v>27</v>
      </c>
      <c r="J16" s="27" t="str">
        <f>'Rekapitulace stavby'!AN14</f>
        <v>Vyplň údaj</v>
      </c>
      <c r="L16" s="31"/>
    </row>
    <row r="17" spans="2:12" s="1" customFormat="1" ht="7" customHeight="1">
      <c r="B17" s="31"/>
      <c r="L17" s="31"/>
    </row>
    <row r="18" spans="2:12" s="1" customFormat="1" ht="12" customHeight="1">
      <c r="B18" s="31"/>
      <c r="D18" s="26" t="s">
        <v>30</v>
      </c>
      <c r="I18" s="26" t="s">
        <v>25</v>
      </c>
      <c r="J18" s="24" t="str">
        <f>IF('Rekapitulace stavby'!AN16="","",'Rekapitulace stavby'!AN16)</f>
        <v/>
      </c>
      <c r="L18" s="31"/>
    </row>
    <row r="19" spans="2:12" s="1" customFormat="1" ht="18" customHeight="1">
      <c r="B19" s="31"/>
      <c r="E19" s="24" t="str">
        <f>IF('Rekapitulace stavby'!E17="","",'Rekapitulace stavby'!E17)</f>
        <v xml:space="preserve"> </v>
      </c>
      <c r="I19" s="26" t="s">
        <v>27</v>
      </c>
      <c r="J19" s="24" t="str">
        <f>IF('Rekapitulace stavby'!AN17="","",'Rekapitulace stavby'!AN17)</f>
        <v/>
      </c>
      <c r="L19" s="31"/>
    </row>
    <row r="20" spans="2:12" s="1" customFormat="1" ht="7" customHeight="1">
      <c r="B20" s="31"/>
      <c r="L20" s="31"/>
    </row>
    <row r="21" spans="2:12" s="1" customFormat="1" ht="12" customHeight="1">
      <c r="B21" s="31"/>
      <c r="D21" s="26" t="s">
        <v>32</v>
      </c>
      <c r="I21" s="26" t="s">
        <v>25</v>
      </c>
      <c r="J21" s="24" t="str">
        <f>IF('Rekapitulace stavby'!AN19="","",'Rekapitulace stavby'!AN19)</f>
        <v/>
      </c>
      <c r="L21" s="31"/>
    </row>
    <row r="22" spans="2:12" s="1" customFormat="1" ht="18" customHeight="1">
      <c r="B22" s="31"/>
      <c r="E22" s="24" t="str">
        <f>IF('Rekapitulace stavby'!E20="","",'Rekapitulace stavby'!E20)</f>
        <v xml:space="preserve"> </v>
      </c>
      <c r="I22" s="26" t="s">
        <v>27</v>
      </c>
      <c r="J22" s="24" t="str">
        <f>IF('Rekapitulace stavby'!AN20="","",'Rekapitulace stavby'!AN20)</f>
        <v/>
      </c>
      <c r="L22" s="31"/>
    </row>
    <row r="23" spans="2:12" s="1" customFormat="1" ht="7" customHeight="1">
      <c r="B23" s="31"/>
      <c r="L23" s="31"/>
    </row>
    <row r="24" spans="2:12" s="1" customFormat="1" ht="12" customHeight="1">
      <c r="B24" s="31"/>
      <c r="D24" s="26" t="s">
        <v>33</v>
      </c>
      <c r="L24" s="31"/>
    </row>
    <row r="25" spans="2:12" s="7" customFormat="1" ht="408" customHeight="1">
      <c r="B25" s="87"/>
      <c r="E25" s="206" t="s">
        <v>123</v>
      </c>
      <c r="F25" s="206"/>
      <c r="G25" s="206"/>
      <c r="H25" s="206"/>
      <c r="L25" s="87"/>
    </row>
    <row r="26" spans="2:12" s="1" customFormat="1" ht="7" customHeight="1">
      <c r="B26" s="31"/>
      <c r="L26" s="31"/>
    </row>
    <row r="27" spans="2:12" s="1" customFormat="1" ht="7" customHeight="1">
      <c r="B27" s="31"/>
      <c r="D27" s="52"/>
      <c r="E27" s="52"/>
      <c r="F27" s="52"/>
      <c r="G27" s="52"/>
      <c r="H27" s="52"/>
      <c r="I27" s="52"/>
      <c r="J27" s="52"/>
      <c r="K27" s="52"/>
      <c r="L27" s="31"/>
    </row>
    <row r="28" spans="2:12" s="1" customFormat="1" ht="25.4" customHeight="1">
      <c r="B28" s="31"/>
      <c r="D28" s="88" t="s">
        <v>35</v>
      </c>
      <c r="J28" s="65">
        <f>ROUND(J116, 2)</f>
        <v>0</v>
      </c>
      <c r="L28" s="31"/>
    </row>
    <row r="29" spans="2:12" s="1" customFormat="1" ht="7" customHeight="1">
      <c r="B29" s="31"/>
      <c r="D29" s="52"/>
      <c r="E29" s="52"/>
      <c r="F29" s="52"/>
      <c r="G29" s="52"/>
      <c r="H29" s="52"/>
      <c r="I29" s="52"/>
      <c r="J29" s="52"/>
      <c r="K29" s="52"/>
      <c r="L29" s="31"/>
    </row>
    <row r="30" spans="2:12" s="1" customFormat="1" ht="14.4" customHeight="1">
      <c r="B30" s="31"/>
      <c r="F30" s="34" t="s">
        <v>37</v>
      </c>
      <c r="I30" s="34" t="s">
        <v>36</v>
      </c>
      <c r="J30" s="34" t="s">
        <v>38</v>
      </c>
      <c r="L30" s="31"/>
    </row>
    <row r="31" spans="2:12" s="1" customFormat="1" ht="14.4" customHeight="1">
      <c r="B31" s="31"/>
      <c r="D31" s="54" t="s">
        <v>39</v>
      </c>
      <c r="E31" s="26" t="s">
        <v>40</v>
      </c>
      <c r="F31" s="89">
        <f>ROUND((SUM(BE116:BE128)),  2)</f>
        <v>0</v>
      </c>
      <c r="I31" s="90">
        <v>0.21</v>
      </c>
      <c r="J31" s="89">
        <f>ROUND(((SUM(BE116:BE128))*I31),  2)</f>
        <v>0</v>
      </c>
      <c r="L31" s="31"/>
    </row>
    <row r="32" spans="2:12" s="1" customFormat="1" ht="14.4" customHeight="1">
      <c r="B32" s="31"/>
      <c r="E32" s="26" t="s">
        <v>41</v>
      </c>
      <c r="F32" s="89">
        <f>ROUND((SUM(BF116:BF128)),  2)</f>
        <v>0</v>
      </c>
      <c r="I32" s="90">
        <v>0.12</v>
      </c>
      <c r="J32" s="89">
        <f>ROUND(((SUM(BF116:BF128))*I32),  2)</f>
        <v>0</v>
      </c>
      <c r="L32" s="31"/>
    </row>
    <row r="33" spans="2:12" s="1" customFormat="1" ht="14.4" hidden="1" customHeight="1">
      <c r="B33" s="31"/>
      <c r="E33" s="26" t="s">
        <v>42</v>
      </c>
      <c r="F33" s="89">
        <f>ROUND((SUM(BG116:BG128)),  2)</f>
        <v>0</v>
      </c>
      <c r="I33" s="90">
        <v>0.21</v>
      </c>
      <c r="J33" s="89">
        <f>0</f>
        <v>0</v>
      </c>
      <c r="L33" s="31"/>
    </row>
    <row r="34" spans="2:12" s="1" customFormat="1" ht="14.4" hidden="1" customHeight="1">
      <c r="B34" s="31"/>
      <c r="E34" s="26" t="s">
        <v>43</v>
      </c>
      <c r="F34" s="89">
        <f>ROUND((SUM(BH116:BH128)),  2)</f>
        <v>0</v>
      </c>
      <c r="I34" s="90">
        <v>0.12</v>
      </c>
      <c r="J34" s="89">
        <f>0</f>
        <v>0</v>
      </c>
      <c r="L34" s="31"/>
    </row>
    <row r="35" spans="2:12" s="1" customFormat="1" ht="14.4" hidden="1" customHeight="1">
      <c r="B35" s="31"/>
      <c r="E35" s="26" t="s">
        <v>44</v>
      </c>
      <c r="F35" s="89">
        <f>ROUND((SUM(BI116:BI128)),  2)</f>
        <v>0</v>
      </c>
      <c r="I35" s="90">
        <v>0</v>
      </c>
      <c r="J35" s="89">
        <f>0</f>
        <v>0</v>
      </c>
      <c r="L35" s="31"/>
    </row>
    <row r="36" spans="2:12" s="1" customFormat="1" ht="7" customHeight="1">
      <c r="B36" s="31"/>
      <c r="L36" s="31"/>
    </row>
    <row r="37" spans="2:12" s="1" customFormat="1" ht="25.4" customHeight="1">
      <c r="B37" s="31"/>
      <c r="C37" s="91"/>
      <c r="D37" s="92" t="s">
        <v>45</v>
      </c>
      <c r="E37" s="56"/>
      <c r="F37" s="56"/>
      <c r="G37" s="93" t="s">
        <v>46</v>
      </c>
      <c r="H37" s="94" t="s">
        <v>47</v>
      </c>
      <c r="I37" s="56"/>
      <c r="J37" s="95">
        <f>SUM(J28:J35)</f>
        <v>0</v>
      </c>
      <c r="K37" s="96"/>
      <c r="L37" s="31"/>
    </row>
    <row r="38" spans="2:12" s="1" customFormat="1" ht="14.4" customHeight="1">
      <c r="B38" s="31"/>
      <c r="L38" s="31"/>
    </row>
    <row r="39" spans="2:12" ht="14.4" customHeight="1">
      <c r="B39" s="19"/>
      <c r="L39" s="19"/>
    </row>
    <row r="40" spans="2:12" ht="14.4" customHeight="1">
      <c r="B40" s="19"/>
      <c r="L40" s="19"/>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196" t="str">
        <f>E7</f>
        <v>Stavební úpravy střech objektu MSH</v>
      </c>
      <c r="F85" s="232"/>
      <c r="G85" s="232"/>
      <c r="H85" s="232"/>
      <c r="L85" s="31"/>
    </row>
    <row r="86" spans="2:47" s="1" customFormat="1" ht="7" customHeight="1">
      <c r="B86" s="31"/>
      <c r="L86" s="31"/>
    </row>
    <row r="87" spans="2:47" s="1" customFormat="1" ht="12" customHeight="1">
      <c r="B87" s="31"/>
      <c r="C87" s="26" t="s">
        <v>20</v>
      </c>
      <c r="F87" s="24" t="str">
        <f>F10</f>
        <v>Louny</v>
      </c>
      <c r="I87" s="26" t="s">
        <v>22</v>
      </c>
      <c r="J87" s="51" t="str">
        <f>IF(J10="","",J10)</f>
        <v>31. 1. 2025</v>
      </c>
      <c r="L87" s="31"/>
    </row>
    <row r="88" spans="2:47" s="1" customFormat="1" ht="7" customHeight="1">
      <c r="B88" s="31"/>
      <c r="L88" s="31"/>
    </row>
    <row r="89" spans="2:47" s="1" customFormat="1" ht="15.15" customHeight="1">
      <c r="B89" s="31"/>
      <c r="C89" s="26" t="s">
        <v>24</v>
      </c>
      <c r="F89" s="24" t="str">
        <f>E13</f>
        <v xml:space="preserve"> </v>
      </c>
      <c r="I89" s="26" t="s">
        <v>30</v>
      </c>
      <c r="J89" s="29" t="str">
        <f>E19</f>
        <v xml:space="preserve"> </v>
      </c>
      <c r="L89" s="31"/>
    </row>
    <row r="90" spans="2:47" s="1" customFormat="1" ht="15.15" customHeight="1">
      <c r="B90" s="31"/>
      <c r="C90" s="26" t="s">
        <v>28</v>
      </c>
      <c r="F90" s="24" t="str">
        <f>IF(E16="","",E16)</f>
        <v>Vyplň údaj</v>
      </c>
      <c r="I90" s="26" t="s">
        <v>32</v>
      </c>
      <c r="J90" s="29" t="str">
        <f>E22</f>
        <v xml:space="preserve"> </v>
      </c>
      <c r="L90" s="31"/>
    </row>
    <row r="91" spans="2:47" s="1" customFormat="1" ht="10.25" customHeight="1">
      <c r="B91" s="31"/>
      <c r="L91" s="31"/>
    </row>
    <row r="92" spans="2:47" s="1" customFormat="1" ht="29.25" customHeight="1">
      <c r="B92" s="31"/>
      <c r="C92" s="99" t="s">
        <v>125</v>
      </c>
      <c r="D92" s="91"/>
      <c r="E92" s="91"/>
      <c r="F92" s="91"/>
      <c r="G92" s="91"/>
      <c r="H92" s="91"/>
      <c r="I92" s="91"/>
      <c r="J92" s="100" t="s">
        <v>126</v>
      </c>
      <c r="K92" s="91"/>
      <c r="L92" s="31"/>
    </row>
    <row r="93" spans="2:47" s="1" customFormat="1" ht="10.25" customHeight="1">
      <c r="B93" s="31"/>
      <c r="L93" s="31"/>
    </row>
    <row r="94" spans="2:47" s="1" customFormat="1" ht="22.75" customHeight="1">
      <c r="B94" s="31"/>
      <c r="C94" s="101" t="s">
        <v>127</v>
      </c>
      <c r="J94" s="65">
        <f>J116</f>
        <v>0</v>
      </c>
      <c r="L94" s="31"/>
      <c r="AU94" s="16" t="s">
        <v>128</v>
      </c>
    </row>
    <row r="95" spans="2:47" s="8" customFormat="1" ht="25" customHeight="1">
      <c r="B95" s="102"/>
      <c r="D95" s="103" t="s">
        <v>129</v>
      </c>
      <c r="E95" s="104"/>
      <c r="F95" s="104"/>
      <c r="G95" s="104"/>
      <c r="H95" s="104"/>
      <c r="I95" s="104"/>
      <c r="J95" s="105">
        <f>J117</f>
        <v>0</v>
      </c>
      <c r="L95" s="102"/>
    </row>
    <row r="96" spans="2:47" s="8" customFormat="1" ht="25" customHeight="1">
      <c r="B96" s="102"/>
      <c r="D96" s="103" t="s">
        <v>130</v>
      </c>
      <c r="E96" s="104"/>
      <c r="F96" s="104"/>
      <c r="G96" s="104"/>
      <c r="H96" s="104"/>
      <c r="I96" s="104"/>
      <c r="J96" s="105">
        <f>J118</f>
        <v>0</v>
      </c>
      <c r="L96" s="102"/>
    </row>
    <row r="97" spans="2:12" s="9" customFormat="1" ht="19.899999999999999" customHeight="1">
      <c r="B97" s="106"/>
      <c r="D97" s="107" t="s">
        <v>131</v>
      </c>
      <c r="E97" s="108"/>
      <c r="F97" s="108"/>
      <c r="G97" s="108"/>
      <c r="H97" s="108"/>
      <c r="I97" s="108"/>
      <c r="J97" s="109">
        <f>J119</f>
        <v>0</v>
      </c>
      <c r="L97" s="106"/>
    </row>
    <row r="98" spans="2:12" s="9" customFormat="1" ht="19.899999999999999" customHeight="1">
      <c r="B98" s="106"/>
      <c r="D98" s="107" t="s">
        <v>132</v>
      </c>
      <c r="E98" s="108"/>
      <c r="F98" s="108"/>
      <c r="G98" s="108"/>
      <c r="H98" s="108"/>
      <c r="I98" s="108"/>
      <c r="J98" s="109">
        <f>J127</f>
        <v>0</v>
      </c>
      <c r="L98" s="106"/>
    </row>
    <row r="99" spans="2:12" s="1" customFormat="1" ht="21.75" customHeight="1">
      <c r="B99" s="31"/>
      <c r="L99" s="31"/>
    </row>
    <row r="100" spans="2:12" s="1" customFormat="1" ht="7" customHeight="1">
      <c r="B100" s="43"/>
      <c r="C100" s="44"/>
      <c r="D100" s="44"/>
      <c r="E100" s="44"/>
      <c r="F100" s="44"/>
      <c r="G100" s="44"/>
      <c r="H100" s="44"/>
      <c r="I100" s="44"/>
      <c r="J100" s="44"/>
      <c r="K100" s="44"/>
      <c r="L100" s="31"/>
    </row>
    <row r="104" spans="2:12" s="1" customFormat="1" ht="7" customHeight="1">
      <c r="B104" s="45"/>
      <c r="C104" s="46"/>
      <c r="D104" s="46"/>
      <c r="E104" s="46"/>
      <c r="F104" s="46"/>
      <c r="G104" s="46"/>
      <c r="H104" s="46"/>
      <c r="I104" s="46"/>
      <c r="J104" s="46"/>
      <c r="K104" s="46"/>
      <c r="L104" s="31"/>
    </row>
    <row r="105" spans="2:12" s="1" customFormat="1" ht="25" customHeight="1">
      <c r="B105" s="31"/>
      <c r="C105" s="20" t="s">
        <v>133</v>
      </c>
      <c r="L105" s="31"/>
    </row>
    <row r="106" spans="2:12" s="1" customFormat="1" ht="7" customHeight="1">
      <c r="B106" s="31"/>
      <c r="L106" s="31"/>
    </row>
    <row r="107" spans="2:12" s="1" customFormat="1" ht="12" customHeight="1">
      <c r="B107" s="31"/>
      <c r="C107" s="26" t="s">
        <v>16</v>
      </c>
      <c r="L107" s="31"/>
    </row>
    <row r="108" spans="2:12" s="1" customFormat="1" ht="16.5" customHeight="1">
      <c r="B108" s="31"/>
      <c r="E108" s="196" t="str">
        <f>E7</f>
        <v>Stavební úpravy střech objektu MSH</v>
      </c>
      <c r="F108" s="232"/>
      <c r="G108" s="232"/>
      <c r="H108" s="232"/>
      <c r="L108" s="31"/>
    </row>
    <row r="109" spans="2:12" s="1" customFormat="1" ht="7" customHeight="1">
      <c r="B109" s="31"/>
      <c r="L109" s="31"/>
    </row>
    <row r="110" spans="2:12" s="1" customFormat="1" ht="12" customHeight="1">
      <c r="B110" s="31"/>
      <c r="C110" s="26" t="s">
        <v>20</v>
      </c>
      <c r="F110" s="24" t="str">
        <f>F10</f>
        <v>Louny</v>
      </c>
      <c r="I110" s="26" t="s">
        <v>22</v>
      </c>
      <c r="J110" s="51" t="str">
        <f>IF(J10="","",J10)</f>
        <v>31. 1. 2025</v>
      </c>
      <c r="L110" s="31"/>
    </row>
    <row r="111" spans="2:12" s="1" customFormat="1" ht="7" customHeight="1">
      <c r="B111" s="31"/>
      <c r="L111" s="31"/>
    </row>
    <row r="112" spans="2:12" s="1" customFormat="1" ht="15.15" customHeight="1">
      <c r="B112" s="31"/>
      <c r="C112" s="26" t="s">
        <v>24</v>
      </c>
      <c r="F112" s="24" t="str">
        <f>E13</f>
        <v xml:space="preserve"> </v>
      </c>
      <c r="I112" s="26" t="s">
        <v>30</v>
      </c>
      <c r="J112" s="29" t="str">
        <f>E19</f>
        <v xml:space="preserve"> </v>
      </c>
      <c r="L112" s="31"/>
    </row>
    <row r="113" spans="2:65" s="1" customFormat="1" ht="15.15" customHeight="1">
      <c r="B113" s="31"/>
      <c r="C113" s="26" t="s">
        <v>28</v>
      </c>
      <c r="F113" s="24" t="str">
        <f>IF(E16="","",E16)</f>
        <v>Vyplň údaj</v>
      </c>
      <c r="I113" s="26" t="s">
        <v>32</v>
      </c>
      <c r="J113" s="29" t="str">
        <f>E22</f>
        <v xml:space="preserve"> </v>
      </c>
      <c r="L113" s="31"/>
    </row>
    <row r="114" spans="2:65" s="1" customFormat="1" ht="10.25" customHeight="1">
      <c r="B114" s="31"/>
      <c r="L114" s="31"/>
    </row>
    <row r="115" spans="2:65" s="10" customFormat="1" ht="29.25" customHeight="1">
      <c r="B115" s="110"/>
      <c r="C115" s="111" t="s">
        <v>134</v>
      </c>
      <c r="D115" s="112" t="s">
        <v>60</v>
      </c>
      <c r="E115" s="112" t="s">
        <v>56</v>
      </c>
      <c r="F115" s="112" t="s">
        <v>57</v>
      </c>
      <c r="G115" s="112" t="s">
        <v>135</v>
      </c>
      <c r="H115" s="112" t="s">
        <v>136</v>
      </c>
      <c r="I115" s="112" t="s">
        <v>137</v>
      </c>
      <c r="J115" s="112" t="s">
        <v>126</v>
      </c>
      <c r="K115" s="113" t="s">
        <v>138</v>
      </c>
      <c r="L115" s="110"/>
      <c r="M115" s="58" t="s">
        <v>1</v>
      </c>
      <c r="N115" s="59" t="s">
        <v>39</v>
      </c>
      <c r="O115" s="59" t="s">
        <v>139</v>
      </c>
      <c r="P115" s="59" t="s">
        <v>140</v>
      </c>
      <c r="Q115" s="59" t="s">
        <v>141</v>
      </c>
      <c r="R115" s="59" t="s">
        <v>142</v>
      </c>
      <c r="S115" s="59" t="s">
        <v>143</v>
      </c>
      <c r="T115" s="60" t="s">
        <v>144</v>
      </c>
    </row>
    <row r="116" spans="2:65" s="1" customFormat="1" ht="22.75" customHeight="1">
      <c r="B116" s="31"/>
      <c r="C116" s="63" t="s">
        <v>145</v>
      </c>
      <c r="J116" s="114">
        <f>BK116</f>
        <v>0</v>
      </c>
      <c r="L116" s="31"/>
      <c r="M116" s="61"/>
      <c r="N116" s="52"/>
      <c r="O116" s="52"/>
      <c r="P116" s="115">
        <f>P117+P118</f>
        <v>0</v>
      </c>
      <c r="Q116" s="52"/>
      <c r="R116" s="115">
        <f>R117+R118</f>
        <v>0</v>
      </c>
      <c r="S116" s="52"/>
      <c r="T116" s="116">
        <f>T117+T118</f>
        <v>0</v>
      </c>
      <c r="AT116" s="16" t="s">
        <v>74</v>
      </c>
      <c r="AU116" s="16" t="s">
        <v>128</v>
      </c>
      <c r="BK116" s="117">
        <f>BK117+BK118</f>
        <v>0</v>
      </c>
    </row>
    <row r="117" spans="2:65" s="11" customFormat="1" ht="25.9" customHeight="1">
      <c r="B117" s="118"/>
      <c r="D117" s="119" t="s">
        <v>74</v>
      </c>
      <c r="E117" s="120" t="s">
        <v>146</v>
      </c>
      <c r="F117" s="120" t="s">
        <v>147</v>
      </c>
      <c r="I117" s="121"/>
      <c r="J117" s="122">
        <f>BK117</f>
        <v>0</v>
      </c>
      <c r="L117" s="118"/>
      <c r="M117" s="123"/>
      <c r="P117" s="124">
        <v>0</v>
      </c>
      <c r="R117" s="124">
        <v>0</v>
      </c>
      <c r="T117" s="125">
        <v>0</v>
      </c>
      <c r="AR117" s="119" t="s">
        <v>85</v>
      </c>
      <c r="AT117" s="126" t="s">
        <v>74</v>
      </c>
      <c r="AU117" s="126" t="s">
        <v>75</v>
      </c>
      <c r="AY117" s="119" t="s">
        <v>148</v>
      </c>
      <c r="BK117" s="127">
        <v>0</v>
      </c>
    </row>
    <row r="118" spans="2:65" s="11" customFormat="1" ht="25.9" customHeight="1">
      <c r="B118" s="118"/>
      <c r="D118" s="119" t="s">
        <v>74</v>
      </c>
      <c r="E118" s="120" t="s">
        <v>149</v>
      </c>
      <c r="F118" s="120" t="s">
        <v>150</v>
      </c>
      <c r="I118" s="121"/>
      <c r="J118" s="122">
        <f>BK118</f>
        <v>0</v>
      </c>
      <c r="L118" s="118"/>
      <c r="M118" s="123"/>
      <c r="P118" s="124">
        <f>P119+P127</f>
        <v>0</v>
      </c>
      <c r="R118" s="124">
        <f>R119+R127</f>
        <v>0</v>
      </c>
      <c r="T118" s="125">
        <f>T119+T127</f>
        <v>0</v>
      </c>
      <c r="AR118" s="119" t="s">
        <v>151</v>
      </c>
      <c r="AT118" s="126" t="s">
        <v>74</v>
      </c>
      <c r="AU118" s="126" t="s">
        <v>75</v>
      </c>
      <c r="AY118" s="119" t="s">
        <v>148</v>
      </c>
      <c r="BK118" s="127">
        <f>BK119+BK127</f>
        <v>0</v>
      </c>
    </row>
    <row r="119" spans="2:65" s="11" customFormat="1" ht="22.75" customHeight="1">
      <c r="B119" s="118"/>
      <c r="D119" s="119" t="s">
        <v>74</v>
      </c>
      <c r="E119" s="128" t="s">
        <v>152</v>
      </c>
      <c r="F119" s="128" t="s">
        <v>153</v>
      </c>
      <c r="I119" s="121"/>
      <c r="J119" s="129">
        <f>BK119</f>
        <v>0</v>
      </c>
      <c r="L119" s="118"/>
      <c r="M119" s="123"/>
      <c r="P119" s="124">
        <f>SUM(P120:P126)</f>
        <v>0</v>
      </c>
      <c r="R119" s="124">
        <f>SUM(R120:R126)</f>
        <v>0</v>
      </c>
      <c r="T119" s="125">
        <f>SUM(T120:T126)</f>
        <v>0</v>
      </c>
      <c r="AR119" s="119" t="s">
        <v>151</v>
      </c>
      <c r="AT119" s="126" t="s">
        <v>74</v>
      </c>
      <c r="AU119" s="126" t="s">
        <v>80</v>
      </c>
      <c r="AY119" s="119" t="s">
        <v>148</v>
      </c>
      <c r="BK119" s="127">
        <f>SUM(BK120:BK126)</f>
        <v>0</v>
      </c>
    </row>
    <row r="120" spans="2:65" s="1" customFormat="1" ht="21.75" customHeight="1">
      <c r="B120" s="130"/>
      <c r="C120" s="131" t="s">
        <v>80</v>
      </c>
      <c r="D120" s="131" t="s">
        <v>154</v>
      </c>
      <c r="E120" s="132" t="s">
        <v>155</v>
      </c>
      <c r="F120" s="133" t="s">
        <v>156</v>
      </c>
      <c r="G120" s="134" t="s">
        <v>157</v>
      </c>
      <c r="H120" s="135">
        <v>1</v>
      </c>
      <c r="I120" s="136"/>
      <c r="J120" s="137">
        <f>ROUND(I120*H120,2)</f>
        <v>0</v>
      </c>
      <c r="K120" s="133" t="s">
        <v>158</v>
      </c>
      <c r="L120" s="31"/>
      <c r="M120" s="138" t="s">
        <v>1</v>
      </c>
      <c r="N120" s="139" t="s">
        <v>40</v>
      </c>
      <c r="P120" s="140">
        <f>O120*H120</f>
        <v>0</v>
      </c>
      <c r="Q120" s="140">
        <v>0</v>
      </c>
      <c r="R120" s="140">
        <f>Q120*H120</f>
        <v>0</v>
      </c>
      <c r="S120" s="140">
        <v>0</v>
      </c>
      <c r="T120" s="141">
        <f>S120*H120</f>
        <v>0</v>
      </c>
      <c r="AR120" s="142" t="s">
        <v>159</v>
      </c>
      <c r="AT120" s="142" t="s">
        <v>154</v>
      </c>
      <c r="AU120" s="142" t="s">
        <v>85</v>
      </c>
      <c r="AY120" s="16" t="s">
        <v>148</v>
      </c>
      <c r="BE120" s="143">
        <f>IF(N120="základní",J120,0)</f>
        <v>0</v>
      </c>
      <c r="BF120" s="143">
        <f>IF(N120="snížená",J120,0)</f>
        <v>0</v>
      </c>
      <c r="BG120" s="143">
        <f>IF(N120="zákl. přenesená",J120,0)</f>
        <v>0</v>
      </c>
      <c r="BH120" s="143">
        <f>IF(N120="sníž. přenesená",J120,0)</f>
        <v>0</v>
      </c>
      <c r="BI120" s="143">
        <f>IF(N120="nulová",J120,0)</f>
        <v>0</v>
      </c>
      <c r="BJ120" s="16" t="s">
        <v>80</v>
      </c>
      <c r="BK120" s="143">
        <f>ROUND(I120*H120,2)</f>
        <v>0</v>
      </c>
      <c r="BL120" s="16" t="s">
        <v>159</v>
      </c>
      <c r="BM120" s="142" t="s">
        <v>160</v>
      </c>
    </row>
    <row r="121" spans="2:65" s="1" customFormat="1" ht="10">
      <c r="B121" s="31"/>
      <c r="D121" s="144" t="s">
        <v>161</v>
      </c>
      <c r="F121" s="145" t="s">
        <v>162</v>
      </c>
      <c r="I121" s="146"/>
      <c r="L121" s="31"/>
      <c r="M121" s="147"/>
      <c r="T121" s="55"/>
      <c r="AT121" s="16" t="s">
        <v>161</v>
      </c>
      <c r="AU121" s="16" t="s">
        <v>85</v>
      </c>
    </row>
    <row r="122" spans="2:65" s="12" customFormat="1" ht="10">
      <c r="B122" s="148"/>
      <c r="D122" s="149" t="s">
        <v>163</v>
      </c>
      <c r="E122" s="150" t="s">
        <v>1</v>
      </c>
      <c r="F122" s="151" t="s">
        <v>164</v>
      </c>
      <c r="H122" s="150" t="s">
        <v>1</v>
      </c>
      <c r="I122" s="152"/>
      <c r="L122" s="148"/>
      <c r="M122" s="153"/>
      <c r="T122" s="154"/>
      <c r="AT122" s="150" t="s">
        <v>163</v>
      </c>
      <c r="AU122" s="150" t="s">
        <v>85</v>
      </c>
      <c r="AV122" s="12" t="s">
        <v>80</v>
      </c>
      <c r="AW122" s="12" t="s">
        <v>31</v>
      </c>
      <c r="AX122" s="12" t="s">
        <v>75</v>
      </c>
      <c r="AY122" s="150" t="s">
        <v>148</v>
      </c>
    </row>
    <row r="123" spans="2:65" s="12" customFormat="1" ht="10">
      <c r="B123" s="148"/>
      <c r="D123" s="149" t="s">
        <v>163</v>
      </c>
      <c r="E123" s="150" t="s">
        <v>1</v>
      </c>
      <c r="F123" s="151" t="s">
        <v>165</v>
      </c>
      <c r="H123" s="150" t="s">
        <v>1</v>
      </c>
      <c r="I123" s="152"/>
      <c r="L123" s="148"/>
      <c r="M123" s="153"/>
      <c r="T123" s="154"/>
      <c r="AT123" s="150" t="s">
        <v>163</v>
      </c>
      <c r="AU123" s="150" t="s">
        <v>85</v>
      </c>
      <c r="AV123" s="12" t="s">
        <v>80</v>
      </c>
      <c r="AW123" s="12" t="s">
        <v>31</v>
      </c>
      <c r="AX123" s="12" t="s">
        <v>75</v>
      </c>
      <c r="AY123" s="150" t="s">
        <v>148</v>
      </c>
    </row>
    <row r="124" spans="2:65" s="13" customFormat="1" ht="10">
      <c r="B124" s="155"/>
      <c r="D124" s="149" t="s">
        <v>163</v>
      </c>
      <c r="E124" s="156" t="s">
        <v>1</v>
      </c>
      <c r="F124" s="157" t="s">
        <v>80</v>
      </c>
      <c r="H124" s="158">
        <v>1</v>
      </c>
      <c r="I124" s="159"/>
      <c r="L124" s="155"/>
      <c r="M124" s="160"/>
      <c r="T124" s="161"/>
      <c r="AT124" s="156" t="s">
        <v>163</v>
      </c>
      <c r="AU124" s="156" t="s">
        <v>85</v>
      </c>
      <c r="AV124" s="13" t="s">
        <v>85</v>
      </c>
      <c r="AW124" s="13" t="s">
        <v>31</v>
      </c>
      <c r="AX124" s="13" t="s">
        <v>80</v>
      </c>
      <c r="AY124" s="156" t="s">
        <v>148</v>
      </c>
    </row>
    <row r="125" spans="2:65" s="1" customFormat="1" ht="16.5" customHeight="1">
      <c r="B125" s="130"/>
      <c r="C125" s="131" t="s">
        <v>85</v>
      </c>
      <c r="D125" s="131" t="s">
        <v>154</v>
      </c>
      <c r="E125" s="132" t="s">
        <v>166</v>
      </c>
      <c r="F125" s="133" t="s">
        <v>167</v>
      </c>
      <c r="G125" s="134" t="s">
        <v>157</v>
      </c>
      <c r="H125" s="135">
        <v>1</v>
      </c>
      <c r="I125" s="136"/>
      <c r="J125" s="137">
        <f>ROUND(I125*H125,2)</f>
        <v>0</v>
      </c>
      <c r="K125" s="133" t="s">
        <v>158</v>
      </c>
      <c r="L125" s="31"/>
      <c r="M125" s="138" t="s">
        <v>1</v>
      </c>
      <c r="N125" s="139" t="s">
        <v>40</v>
      </c>
      <c r="P125" s="140">
        <f>O125*H125</f>
        <v>0</v>
      </c>
      <c r="Q125" s="140">
        <v>0</v>
      </c>
      <c r="R125" s="140">
        <f>Q125*H125</f>
        <v>0</v>
      </c>
      <c r="S125" s="140">
        <v>0</v>
      </c>
      <c r="T125" s="141">
        <f>S125*H125</f>
        <v>0</v>
      </c>
      <c r="AR125" s="142" t="s">
        <v>159</v>
      </c>
      <c r="AT125" s="142" t="s">
        <v>154</v>
      </c>
      <c r="AU125" s="142" t="s">
        <v>85</v>
      </c>
      <c r="AY125" s="16" t="s">
        <v>148</v>
      </c>
      <c r="BE125" s="143">
        <f>IF(N125="základní",J125,0)</f>
        <v>0</v>
      </c>
      <c r="BF125" s="143">
        <f>IF(N125="snížená",J125,0)</f>
        <v>0</v>
      </c>
      <c r="BG125" s="143">
        <f>IF(N125="zákl. přenesená",J125,0)</f>
        <v>0</v>
      </c>
      <c r="BH125" s="143">
        <f>IF(N125="sníž. přenesená",J125,0)</f>
        <v>0</v>
      </c>
      <c r="BI125" s="143">
        <f>IF(N125="nulová",J125,0)</f>
        <v>0</v>
      </c>
      <c r="BJ125" s="16" t="s">
        <v>80</v>
      </c>
      <c r="BK125" s="143">
        <f>ROUND(I125*H125,2)</f>
        <v>0</v>
      </c>
      <c r="BL125" s="16" t="s">
        <v>159</v>
      </c>
      <c r="BM125" s="142" t="s">
        <v>168</v>
      </c>
    </row>
    <row r="126" spans="2:65" s="1" customFormat="1" ht="10">
      <c r="B126" s="31"/>
      <c r="D126" s="144" t="s">
        <v>161</v>
      </c>
      <c r="F126" s="145" t="s">
        <v>169</v>
      </c>
      <c r="I126" s="146"/>
      <c r="L126" s="31"/>
      <c r="M126" s="147"/>
      <c r="T126" s="55"/>
      <c r="AT126" s="16" t="s">
        <v>161</v>
      </c>
      <c r="AU126" s="16" t="s">
        <v>85</v>
      </c>
    </row>
    <row r="127" spans="2:65" s="11" customFormat="1" ht="22.75" customHeight="1">
      <c r="B127" s="118"/>
      <c r="D127" s="119" t="s">
        <v>74</v>
      </c>
      <c r="E127" s="128" t="s">
        <v>170</v>
      </c>
      <c r="F127" s="128" t="s">
        <v>171</v>
      </c>
      <c r="I127" s="121"/>
      <c r="J127" s="129">
        <f>BK127</f>
        <v>0</v>
      </c>
      <c r="L127" s="118"/>
      <c r="M127" s="123"/>
      <c r="P127" s="124">
        <f>P128</f>
        <v>0</v>
      </c>
      <c r="R127" s="124">
        <f>R128</f>
        <v>0</v>
      </c>
      <c r="T127" s="125">
        <f>T128</f>
        <v>0</v>
      </c>
      <c r="AR127" s="119" t="s">
        <v>151</v>
      </c>
      <c r="AT127" s="126" t="s">
        <v>74</v>
      </c>
      <c r="AU127" s="126" t="s">
        <v>80</v>
      </c>
      <c r="AY127" s="119" t="s">
        <v>148</v>
      </c>
      <c r="BK127" s="127">
        <f>BK128</f>
        <v>0</v>
      </c>
    </row>
    <row r="128" spans="2:65" s="1" customFormat="1" ht="24.15" customHeight="1">
      <c r="B128" s="130"/>
      <c r="C128" s="131" t="s">
        <v>172</v>
      </c>
      <c r="D128" s="131" t="s">
        <v>154</v>
      </c>
      <c r="E128" s="132" t="s">
        <v>173</v>
      </c>
      <c r="F128" s="133" t="s">
        <v>174</v>
      </c>
      <c r="G128" s="134" t="s">
        <v>157</v>
      </c>
      <c r="H128" s="135">
        <v>1</v>
      </c>
      <c r="I128" s="136"/>
      <c r="J128" s="137">
        <f>ROUND(I128*H128,2)</f>
        <v>0</v>
      </c>
      <c r="K128" s="133" t="s">
        <v>1</v>
      </c>
      <c r="L128" s="31"/>
      <c r="M128" s="162" t="s">
        <v>1</v>
      </c>
      <c r="N128" s="163" t="s">
        <v>40</v>
      </c>
      <c r="O128" s="164"/>
      <c r="P128" s="165">
        <f>O128*H128</f>
        <v>0</v>
      </c>
      <c r="Q128" s="165">
        <v>0</v>
      </c>
      <c r="R128" s="165">
        <f>Q128*H128</f>
        <v>0</v>
      </c>
      <c r="S128" s="165">
        <v>0</v>
      </c>
      <c r="T128" s="166">
        <f>S128*H128</f>
        <v>0</v>
      </c>
      <c r="AR128" s="142" t="s">
        <v>159</v>
      </c>
      <c r="AT128" s="142" t="s">
        <v>154</v>
      </c>
      <c r="AU128" s="142" t="s">
        <v>85</v>
      </c>
      <c r="AY128" s="16" t="s">
        <v>148</v>
      </c>
      <c r="BE128" s="143">
        <f>IF(N128="základní",J128,0)</f>
        <v>0</v>
      </c>
      <c r="BF128" s="143">
        <f>IF(N128="snížená",J128,0)</f>
        <v>0</v>
      </c>
      <c r="BG128" s="143">
        <f>IF(N128="zákl. přenesená",J128,0)</f>
        <v>0</v>
      </c>
      <c r="BH128" s="143">
        <f>IF(N128="sníž. přenesená",J128,0)</f>
        <v>0</v>
      </c>
      <c r="BI128" s="143">
        <f>IF(N128="nulová",J128,0)</f>
        <v>0</v>
      </c>
      <c r="BJ128" s="16" t="s">
        <v>80</v>
      </c>
      <c r="BK128" s="143">
        <f>ROUND(I128*H128,2)</f>
        <v>0</v>
      </c>
      <c r="BL128" s="16" t="s">
        <v>159</v>
      </c>
      <c r="BM128" s="142" t="s">
        <v>175</v>
      </c>
    </row>
    <row r="129" spans="2:12" s="1" customFormat="1" ht="7" customHeight="1">
      <c r="B129" s="43"/>
      <c r="C129" s="44"/>
      <c r="D129" s="44"/>
      <c r="E129" s="44"/>
      <c r="F129" s="44"/>
      <c r="G129" s="44"/>
      <c r="H129" s="44"/>
      <c r="I129" s="44"/>
      <c r="J129" s="44"/>
      <c r="K129" s="44"/>
      <c r="L129" s="31"/>
    </row>
  </sheetData>
  <autoFilter ref="C115:K128" xr:uid="{00000000-0009-0000-0000-000001000000}"/>
  <mergeCells count="6">
    <mergeCell ref="L2:V2"/>
    <mergeCell ref="E7:H7"/>
    <mergeCell ref="E16:H16"/>
    <mergeCell ref="E25:H25"/>
    <mergeCell ref="E85:H85"/>
    <mergeCell ref="E108:H108"/>
  </mergeCells>
  <hyperlinks>
    <hyperlink ref="F121" r:id="rId1" xr:uid="{00000000-0004-0000-0100-000000000000}"/>
    <hyperlink ref="F126" r:id="rId2" xr:uid="{00000000-0004-0000-01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73"/>
  <sheetViews>
    <sheetView showGridLines="0" topLeftCell="A176"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84</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177</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ROUND(J126,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ROUND((SUM(BE126:BE172)),  2)</f>
        <v>0</v>
      </c>
      <c r="I33" s="90">
        <v>0.21</v>
      </c>
      <c r="J33" s="89">
        <f>ROUND(((SUM(BE126:BE172))*I33),  2)</f>
        <v>0</v>
      </c>
      <c r="L33" s="31"/>
    </row>
    <row r="34" spans="2:12" s="1" customFormat="1" ht="14.4" customHeight="1">
      <c r="B34" s="31"/>
      <c r="E34" s="26" t="s">
        <v>41</v>
      </c>
      <c r="F34" s="89">
        <f>ROUND((SUM(BF126:BF172)),  2)</f>
        <v>0</v>
      </c>
      <c r="I34" s="90">
        <v>0.12</v>
      </c>
      <c r="J34" s="89">
        <f>ROUND(((SUM(BF126:BF172))*I34),  2)</f>
        <v>0</v>
      </c>
      <c r="L34" s="31"/>
    </row>
    <row r="35" spans="2:12" s="1" customFormat="1" ht="14.4" hidden="1" customHeight="1">
      <c r="B35" s="31"/>
      <c r="E35" s="26" t="s">
        <v>42</v>
      </c>
      <c r="F35" s="89">
        <f>ROUND((SUM(BG126:BG172)),  2)</f>
        <v>0</v>
      </c>
      <c r="I35" s="90">
        <v>0.21</v>
      </c>
      <c r="J35" s="89">
        <f>0</f>
        <v>0</v>
      </c>
      <c r="L35" s="31"/>
    </row>
    <row r="36" spans="2:12" s="1" customFormat="1" ht="14.4" hidden="1" customHeight="1">
      <c r="B36" s="31"/>
      <c r="E36" s="26" t="s">
        <v>43</v>
      </c>
      <c r="F36" s="89">
        <f>ROUND((SUM(BH126:BH172)),  2)</f>
        <v>0</v>
      </c>
      <c r="I36" s="90">
        <v>0.12</v>
      </c>
      <c r="J36" s="89">
        <f>0</f>
        <v>0</v>
      </c>
      <c r="L36" s="31"/>
    </row>
    <row r="37" spans="2:12" s="1" customFormat="1" ht="14.4" hidden="1" customHeight="1">
      <c r="B37" s="31"/>
      <c r="E37" s="26" t="s">
        <v>44</v>
      </c>
      <c r="F37" s="89">
        <f>ROUND((SUM(BI126:BI172)),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A-B - Střecha A,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J126</f>
        <v>0</v>
      </c>
      <c r="L96" s="31"/>
      <c r="AU96" s="16" t="s">
        <v>128</v>
      </c>
    </row>
    <row r="97" spans="2:12" s="8" customFormat="1" ht="25" customHeight="1">
      <c r="B97" s="102"/>
      <c r="D97" s="103" t="s">
        <v>178</v>
      </c>
      <c r="E97" s="104"/>
      <c r="F97" s="104"/>
      <c r="G97" s="104"/>
      <c r="H97" s="104"/>
      <c r="I97" s="104"/>
      <c r="J97" s="105">
        <f>J127</f>
        <v>0</v>
      </c>
      <c r="L97" s="102"/>
    </row>
    <row r="98" spans="2:12" s="9" customFormat="1" ht="19.899999999999999" customHeight="1">
      <c r="B98" s="106"/>
      <c r="D98" s="107" t="s">
        <v>179</v>
      </c>
      <c r="E98" s="108"/>
      <c r="F98" s="108"/>
      <c r="G98" s="108"/>
      <c r="H98" s="108"/>
      <c r="I98" s="108"/>
      <c r="J98" s="109">
        <f>J128</f>
        <v>0</v>
      </c>
      <c r="L98" s="106"/>
    </row>
    <row r="99" spans="2:12" s="8" customFormat="1" ht="25" customHeight="1">
      <c r="B99" s="102"/>
      <c r="D99" s="103" t="s">
        <v>129</v>
      </c>
      <c r="E99" s="104"/>
      <c r="F99" s="104"/>
      <c r="G99" s="104"/>
      <c r="H99" s="104"/>
      <c r="I99" s="104"/>
      <c r="J99" s="105">
        <f>J137</f>
        <v>0</v>
      </c>
      <c r="L99" s="102"/>
    </row>
    <row r="100" spans="2:12" s="9" customFormat="1" ht="19.899999999999999" customHeight="1">
      <c r="B100" s="106"/>
      <c r="D100" s="107" t="s">
        <v>180</v>
      </c>
      <c r="E100" s="108"/>
      <c r="F100" s="108"/>
      <c r="G100" s="108"/>
      <c r="H100" s="108"/>
      <c r="I100" s="108"/>
      <c r="J100" s="109">
        <f>J138</f>
        <v>0</v>
      </c>
      <c r="L100" s="106"/>
    </row>
    <row r="101" spans="2:12" s="9" customFormat="1" ht="19.899999999999999" customHeight="1">
      <c r="B101" s="106"/>
      <c r="D101" s="107" t="s">
        <v>181</v>
      </c>
      <c r="E101" s="108"/>
      <c r="F101" s="108"/>
      <c r="G101" s="108"/>
      <c r="H101" s="108"/>
      <c r="I101" s="108"/>
      <c r="J101" s="109">
        <f>J147</f>
        <v>0</v>
      </c>
      <c r="L101" s="106"/>
    </row>
    <row r="102" spans="2:12" s="9" customFormat="1" ht="19.899999999999999" customHeight="1">
      <c r="B102" s="106"/>
      <c r="D102" s="107" t="s">
        <v>182</v>
      </c>
      <c r="E102" s="108"/>
      <c r="F102" s="108"/>
      <c r="G102" s="108"/>
      <c r="H102" s="108"/>
      <c r="I102" s="108"/>
      <c r="J102" s="109">
        <f>J150</f>
        <v>0</v>
      </c>
      <c r="L102" s="106"/>
    </row>
    <row r="103" spans="2:12" s="9" customFormat="1" ht="19.899999999999999" customHeight="1">
      <c r="B103" s="106"/>
      <c r="D103" s="107" t="s">
        <v>183</v>
      </c>
      <c r="E103" s="108"/>
      <c r="F103" s="108"/>
      <c r="G103" s="108"/>
      <c r="H103" s="108"/>
      <c r="I103" s="108"/>
      <c r="J103" s="109">
        <f>J153</f>
        <v>0</v>
      </c>
      <c r="L103" s="106"/>
    </row>
    <row r="104" spans="2:12" s="9" customFormat="1" ht="19.899999999999999" customHeight="1">
      <c r="B104" s="106"/>
      <c r="D104" s="107" t="s">
        <v>184</v>
      </c>
      <c r="E104" s="108"/>
      <c r="F104" s="108"/>
      <c r="G104" s="108"/>
      <c r="H104" s="108"/>
      <c r="I104" s="108"/>
      <c r="J104" s="109">
        <f>J166</f>
        <v>0</v>
      </c>
      <c r="L104" s="106"/>
    </row>
    <row r="105" spans="2:12" s="8" customFormat="1" ht="25" customHeight="1">
      <c r="B105" s="102"/>
      <c r="D105" s="103" t="s">
        <v>185</v>
      </c>
      <c r="E105" s="104"/>
      <c r="F105" s="104"/>
      <c r="G105" s="104"/>
      <c r="H105" s="104"/>
      <c r="I105" s="104"/>
      <c r="J105" s="105">
        <f>J169</f>
        <v>0</v>
      </c>
      <c r="L105" s="102"/>
    </row>
    <row r="106" spans="2:12" s="9" customFormat="1" ht="19.899999999999999" customHeight="1">
      <c r="B106" s="106"/>
      <c r="D106" s="107" t="s">
        <v>186</v>
      </c>
      <c r="E106" s="108"/>
      <c r="F106" s="108"/>
      <c r="G106" s="108"/>
      <c r="H106" s="108"/>
      <c r="I106" s="108"/>
      <c r="J106" s="109">
        <f>J170</f>
        <v>0</v>
      </c>
      <c r="L106" s="106"/>
    </row>
    <row r="107" spans="2:12" s="1" customFormat="1" ht="21.75" customHeight="1">
      <c r="B107" s="31"/>
      <c r="L107" s="31"/>
    </row>
    <row r="108" spans="2:12" s="1" customFormat="1" ht="7" customHeight="1">
      <c r="B108" s="43"/>
      <c r="C108" s="44"/>
      <c r="D108" s="44"/>
      <c r="E108" s="44"/>
      <c r="F108" s="44"/>
      <c r="G108" s="44"/>
      <c r="H108" s="44"/>
      <c r="I108" s="44"/>
      <c r="J108" s="44"/>
      <c r="K108" s="44"/>
      <c r="L108" s="31"/>
    </row>
    <row r="112" spans="2:12" s="1" customFormat="1" ht="7" customHeight="1">
      <c r="B112" s="45"/>
      <c r="C112" s="46"/>
      <c r="D112" s="46"/>
      <c r="E112" s="46"/>
      <c r="F112" s="46"/>
      <c r="G112" s="46"/>
      <c r="H112" s="46"/>
      <c r="I112" s="46"/>
      <c r="J112" s="46"/>
      <c r="K112" s="46"/>
      <c r="L112" s="31"/>
    </row>
    <row r="113" spans="2:63" s="1" customFormat="1" ht="25" customHeight="1">
      <c r="B113" s="31"/>
      <c r="C113" s="20" t="s">
        <v>133</v>
      </c>
      <c r="L113" s="31"/>
    </row>
    <row r="114" spans="2:63" s="1" customFormat="1" ht="7" customHeight="1">
      <c r="B114" s="31"/>
      <c r="L114" s="31"/>
    </row>
    <row r="115" spans="2:63" s="1" customFormat="1" ht="12" customHeight="1">
      <c r="B115" s="31"/>
      <c r="C115" s="26" t="s">
        <v>16</v>
      </c>
      <c r="L115" s="31"/>
    </row>
    <row r="116" spans="2:63" s="1" customFormat="1" ht="16.5" customHeight="1">
      <c r="B116" s="31"/>
      <c r="E116" s="234" t="str">
        <f>E7</f>
        <v>Stavební úpravy střech objektu MSH</v>
      </c>
      <c r="F116" s="235"/>
      <c r="G116" s="235"/>
      <c r="H116" s="235"/>
      <c r="L116" s="31"/>
    </row>
    <row r="117" spans="2:63" s="1" customFormat="1" ht="12" customHeight="1">
      <c r="B117" s="31"/>
      <c r="C117" s="26" t="s">
        <v>176</v>
      </c>
      <c r="L117" s="31"/>
    </row>
    <row r="118" spans="2:63" s="1" customFormat="1" ht="16.5" customHeight="1">
      <c r="B118" s="31"/>
      <c r="E118" s="196" t="str">
        <f>E9</f>
        <v>A-B - Střecha A, bourací práce</v>
      </c>
      <c r="F118" s="232"/>
      <c r="G118" s="232"/>
      <c r="H118" s="232"/>
      <c r="L118" s="31"/>
    </row>
    <row r="119" spans="2:63" s="1" customFormat="1" ht="7" customHeight="1">
      <c r="B119" s="31"/>
      <c r="L119" s="31"/>
    </row>
    <row r="120" spans="2:63" s="1" customFormat="1" ht="12" customHeight="1">
      <c r="B120" s="31"/>
      <c r="C120" s="26" t="s">
        <v>20</v>
      </c>
      <c r="F120" s="24" t="str">
        <f>F12</f>
        <v>Louny</v>
      </c>
      <c r="I120" s="26" t="s">
        <v>22</v>
      </c>
      <c r="J120" s="51" t="str">
        <f>IF(J12="","",J12)</f>
        <v>31. 1. 2025</v>
      </c>
      <c r="L120" s="31"/>
    </row>
    <row r="121" spans="2:63" s="1" customFormat="1" ht="7" customHeight="1">
      <c r="B121" s="31"/>
      <c r="L121" s="31"/>
    </row>
    <row r="122" spans="2:63" s="1" customFormat="1" ht="15.15" customHeight="1">
      <c r="B122" s="31"/>
      <c r="C122" s="26" t="s">
        <v>24</v>
      </c>
      <c r="F122" s="24" t="str">
        <f>E15</f>
        <v xml:space="preserve"> </v>
      </c>
      <c r="I122" s="26" t="s">
        <v>30</v>
      </c>
      <c r="J122" s="29" t="str">
        <f>E21</f>
        <v xml:space="preserve"> </v>
      </c>
      <c r="L122" s="31"/>
    </row>
    <row r="123" spans="2:63" s="1" customFormat="1" ht="15.15" customHeight="1">
      <c r="B123" s="31"/>
      <c r="C123" s="26" t="s">
        <v>28</v>
      </c>
      <c r="F123" s="24" t="str">
        <f>IF(E18="","",E18)</f>
        <v>Vyplň údaj</v>
      </c>
      <c r="I123" s="26" t="s">
        <v>32</v>
      </c>
      <c r="J123" s="29" t="str">
        <f>E24</f>
        <v xml:space="preserve"> </v>
      </c>
      <c r="L123" s="31"/>
    </row>
    <row r="124" spans="2:63" s="1" customFormat="1" ht="10.25" customHeight="1">
      <c r="B124" s="31"/>
      <c r="L124" s="31"/>
    </row>
    <row r="125" spans="2:63" s="10" customFormat="1" ht="29.25" customHeight="1">
      <c r="B125" s="110"/>
      <c r="C125" s="111" t="s">
        <v>134</v>
      </c>
      <c r="D125" s="112" t="s">
        <v>60</v>
      </c>
      <c r="E125" s="112" t="s">
        <v>56</v>
      </c>
      <c r="F125" s="112" t="s">
        <v>57</v>
      </c>
      <c r="G125" s="112" t="s">
        <v>135</v>
      </c>
      <c r="H125" s="112" t="s">
        <v>136</v>
      </c>
      <c r="I125" s="112" t="s">
        <v>137</v>
      </c>
      <c r="J125" s="112" t="s">
        <v>126</v>
      </c>
      <c r="K125" s="113" t="s">
        <v>138</v>
      </c>
      <c r="L125" s="110"/>
      <c r="M125" s="58" t="s">
        <v>1</v>
      </c>
      <c r="N125" s="59" t="s">
        <v>39</v>
      </c>
      <c r="O125" s="59" t="s">
        <v>139</v>
      </c>
      <c r="P125" s="59" t="s">
        <v>140</v>
      </c>
      <c r="Q125" s="59" t="s">
        <v>141</v>
      </c>
      <c r="R125" s="59" t="s">
        <v>142</v>
      </c>
      <c r="S125" s="59" t="s">
        <v>143</v>
      </c>
      <c r="T125" s="60" t="s">
        <v>144</v>
      </c>
    </row>
    <row r="126" spans="2:63" s="1" customFormat="1" ht="22.75" customHeight="1">
      <c r="B126" s="31"/>
      <c r="C126" s="63" t="s">
        <v>145</v>
      </c>
      <c r="J126" s="114">
        <f>BK126</f>
        <v>0</v>
      </c>
      <c r="L126" s="31"/>
      <c r="M126" s="61"/>
      <c r="N126" s="52"/>
      <c r="O126" s="52"/>
      <c r="P126" s="115">
        <f>P127+P137+P169</f>
        <v>0</v>
      </c>
      <c r="Q126" s="52"/>
      <c r="R126" s="115">
        <f>R127+R137+R169</f>
        <v>0</v>
      </c>
      <c r="S126" s="52"/>
      <c r="T126" s="116">
        <f>T127+T137+T169</f>
        <v>57.752490199999997</v>
      </c>
      <c r="AT126" s="16" t="s">
        <v>74</v>
      </c>
      <c r="AU126" s="16" t="s">
        <v>128</v>
      </c>
      <c r="BK126" s="117">
        <f>BK127+BK137+BK169</f>
        <v>0</v>
      </c>
    </row>
    <row r="127" spans="2:63" s="11" customFormat="1" ht="25.9" customHeight="1">
      <c r="B127" s="118"/>
      <c r="D127" s="119" t="s">
        <v>74</v>
      </c>
      <c r="E127" s="120" t="s">
        <v>187</v>
      </c>
      <c r="F127" s="120" t="s">
        <v>188</v>
      </c>
      <c r="I127" s="121"/>
      <c r="J127" s="122">
        <f>BK127</f>
        <v>0</v>
      </c>
      <c r="L127" s="118"/>
      <c r="M127" s="123"/>
      <c r="P127" s="124">
        <f>P128</f>
        <v>0</v>
      </c>
      <c r="R127" s="124">
        <f>R128</f>
        <v>0</v>
      </c>
      <c r="T127" s="125">
        <f>T128</f>
        <v>0</v>
      </c>
      <c r="AR127" s="119" t="s">
        <v>80</v>
      </c>
      <c r="AT127" s="126" t="s">
        <v>74</v>
      </c>
      <c r="AU127" s="126" t="s">
        <v>75</v>
      </c>
      <c r="AY127" s="119" t="s">
        <v>148</v>
      </c>
      <c r="BK127" s="127">
        <f>BK128</f>
        <v>0</v>
      </c>
    </row>
    <row r="128" spans="2:63" s="11" customFormat="1" ht="22.75" customHeight="1">
      <c r="B128" s="118"/>
      <c r="D128" s="119" t="s">
        <v>74</v>
      </c>
      <c r="E128" s="128" t="s">
        <v>189</v>
      </c>
      <c r="F128" s="128" t="s">
        <v>190</v>
      </c>
      <c r="I128" s="121"/>
      <c r="J128" s="129">
        <f>BK128</f>
        <v>0</v>
      </c>
      <c r="L128" s="118"/>
      <c r="M128" s="123"/>
      <c r="P128" s="124">
        <f>SUM(P129:P136)</f>
        <v>0</v>
      </c>
      <c r="R128" s="124">
        <f>SUM(R129:R136)</f>
        <v>0</v>
      </c>
      <c r="T128" s="125">
        <f>SUM(T129:T136)</f>
        <v>0</v>
      </c>
      <c r="AR128" s="119" t="s">
        <v>80</v>
      </c>
      <c r="AT128" s="126" t="s">
        <v>74</v>
      </c>
      <c r="AU128" s="126" t="s">
        <v>80</v>
      </c>
      <c r="AY128" s="119" t="s">
        <v>148</v>
      </c>
      <c r="BK128" s="127">
        <f>SUM(BK129:BK136)</f>
        <v>0</v>
      </c>
    </row>
    <row r="129" spans="2:65" s="1" customFormat="1" ht="24.15" customHeight="1">
      <c r="B129" s="130"/>
      <c r="C129" s="131" t="s">
        <v>80</v>
      </c>
      <c r="D129" s="131" t="s">
        <v>154</v>
      </c>
      <c r="E129" s="132" t="s">
        <v>191</v>
      </c>
      <c r="F129" s="133" t="s">
        <v>192</v>
      </c>
      <c r="G129" s="134" t="s">
        <v>193</v>
      </c>
      <c r="H129" s="135">
        <v>57.752000000000002</v>
      </c>
      <c r="I129" s="136"/>
      <c r="J129" s="137">
        <f>ROUND(I129*H129,2)</f>
        <v>0</v>
      </c>
      <c r="K129" s="133" t="s">
        <v>194</v>
      </c>
      <c r="L129" s="31"/>
      <c r="M129" s="138" t="s">
        <v>1</v>
      </c>
      <c r="N129" s="139" t="s">
        <v>40</v>
      </c>
      <c r="P129" s="140">
        <f>O129*H129</f>
        <v>0</v>
      </c>
      <c r="Q129" s="140">
        <v>0</v>
      </c>
      <c r="R129" s="140">
        <f>Q129*H129</f>
        <v>0</v>
      </c>
      <c r="S129" s="140">
        <v>0</v>
      </c>
      <c r="T129" s="141">
        <f>S129*H129</f>
        <v>0</v>
      </c>
      <c r="AR129" s="142" t="s">
        <v>195</v>
      </c>
      <c r="AT129" s="142" t="s">
        <v>154</v>
      </c>
      <c r="AU129" s="142" t="s">
        <v>85</v>
      </c>
      <c r="AY129" s="16" t="s">
        <v>148</v>
      </c>
      <c r="BE129" s="143">
        <f>IF(N129="základní",J129,0)</f>
        <v>0</v>
      </c>
      <c r="BF129" s="143">
        <f>IF(N129="snížená",J129,0)</f>
        <v>0</v>
      </c>
      <c r="BG129" s="143">
        <f>IF(N129="zákl. přenesená",J129,0)</f>
        <v>0</v>
      </c>
      <c r="BH129" s="143">
        <f>IF(N129="sníž. přenesená",J129,0)</f>
        <v>0</v>
      </c>
      <c r="BI129" s="143">
        <f>IF(N129="nulová",J129,0)</f>
        <v>0</v>
      </c>
      <c r="BJ129" s="16" t="s">
        <v>80</v>
      </c>
      <c r="BK129" s="143">
        <f>ROUND(I129*H129,2)</f>
        <v>0</v>
      </c>
      <c r="BL129" s="16" t="s">
        <v>195</v>
      </c>
      <c r="BM129" s="142" t="s">
        <v>196</v>
      </c>
    </row>
    <row r="130" spans="2:65" s="1" customFormat="1" ht="10">
      <c r="B130" s="31"/>
      <c r="D130" s="144" t="s">
        <v>161</v>
      </c>
      <c r="F130" s="145" t="s">
        <v>197</v>
      </c>
      <c r="I130" s="146"/>
      <c r="L130" s="31"/>
      <c r="M130" s="147"/>
      <c r="T130" s="55"/>
      <c r="AT130" s="16" t="s">
        <v>161</v>
      </c>
      <c r="AU130" s="16" t="s">
        <v>85</v>
      </c>
    </row>
    <row r="131" spans="2:65" s="1" customFormat="1" ht="24.15" customHeight="1">
      <c r="B131" s="130"/>
      <c r="C131" s="131" t="s">
        <v>85</v>
      </c>
      <c r="D131" s="131" t="s">
        <v>154</v>
      </c>
      <c r="E131" s="132" t="s">
        <v>198</v>
      </c>
      <c r="F131" s="133" t="s">
        <v>199</v>
      </c>
      <c r="G131" s="134" t="s">
        <v>193</v>
      </c>
      <c r="H131" s="135">
        <v>57.752000000000002</v>
      </c>
      <c r="I131" s="136"/>
      <c r="J131" s="137">
        <f>ROUND(I131*H131,2)</f>
        <v>0</v>
      </c>
      <c r="K131" s="133" t="s">
        <v>194</v>
      </c>
      <c r="L131" s="31"/>
      <c r="M131" s="138" t="s">
        <v>1</v>
      </c>
      <c r="N131" s="139" t="s">
        <v>40</v>
      </c>
      <c r="P131" s="140">
        <f>O131*H131</f>
        <v>0</v>
      </c>
      <c r="Q131" s="140">
        <v>0</v>
      </c>
      <c r="R131" s="140">
        <f>Q131*H131</f>
        <v>0</v>
      </c>
      <c r="S131" s="140">
        <v>0</v>
      </c>
      <c r="T131" s="141">
        <f>S131*H131</f>
        <v>0</v>
      </c>
      <c r="AR131" s="142" t="s">
        <v>195</v>
      </c>
      <c r="AT131" s="142" t="s">
        <v>154</v>
      </c>
      <c r="AU131" s="142" t="s">
        <v>85</v>
      </c>
      <c r="AY131" s="16" t="s">
        <v>148</v>
      </c>
      <c r="BE131" s="143">
        <f>IF(N131="základní",J131,0)</f>
        <v>0</v>
      </c>
      <c r="BF131" s="143">
        <f>IF(N131="snížená",J131,0)</f>
        <v>0</v>
      </c>
      <c r="BG131" s="143">
        <f>IF(N131="zákl. přenesená",J131,0)</f>
        <v>0</v>
      </c>
      <c r="BH131" s="143">
        <f>IF(N131="sníž. přenesená",J131,0)</f>
        <v>0</v>
      </c>
      <c r="BI131" s="143">
        <f>IF(N131="nulová",J131,0)</f>
        <v>0</v>
      </c>
      <c r="BJ131" s="16" t="s">
        <v>80</v>
      </c>
      <c r="BK131" s="143">
        <f>ROUND(I131*H131,2)</f>
        <v>0</v>
      </c>
      <c r="BL131" s="16" t="s">
        <v>195</v>
      </c>
      <c r="BM131" s="142" t="s">
        <v>200</v>
      </c>
    </row>
    <row r="132" spans="2:65" s="1" customFormat="1" ht="10">
      <c r="B132" s="31"/>
      <c r="D132" s="144" t="s">
        <v>161</v>
      </c>
      <c r="F132" s="145" t="s">
        <v>201</v>
      </c>
      <c r="I132" s="146"/>
      <c r="L132" s="31"/>
      <c r="M132" s="147"/>
      <c r="T132" s="55"/>
      <c r="AT132" s="16" t="s">
        <v>161</v>
      </c>
      <c r="AU132" s="16" t="s">
        <v>85</v>
      </c>
    </row>
    <row r="133" spans="2:65" s="1" customFormat="1" ht="24.15" customHeight="1">
      <c r="B133" s="130"/>
      <c r="C133" s="131" t="s">
        <v>172</v>
      </c>
      <c r="D133" s="131" t="s">
        <v>154</v>
      </c>
      <c r="E133" s="132" t="s">
        <v>202</v>
      </c>
      <c r="F133" s="133" t="s">
        <v>203</v>
      </c>
      <c r="G133" s="134" t="s">
        <v>193</v>
      </c>
      <c r="H133" s="135">
        <v>577.52</v>
      </c>
      <c r="I133" s="136"/>
      <c r="J133" s="137">
        <f>ROUND(I133*H133,2)</f>
        <v>0</v>
      </c>
      <c r="K133" s="133" t="s">
        <v>194</v>
      </c>
      <c r="L133" s="31"/>
      <c r="M133" s="138" t="s">
        <v>1</v>
      </c>
      <c r="N133" s="139" t="s">
        <v>40</v>
      </c>
      <c r="P133" s="140">
        <f>O133*H133</f>
        <v>0</v>
      </c>
      <c r="Q133" s="140">
        <v>0</v>
      </c>
      <c r="R133" s="140">
        <f>Q133*H133</f>
        <v>0</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204</v>
      </c>
    </row>
    <row r="134" spans="2:65" s="1" customFormat="1" ht="10">
      <c r="B134" s="31"/>
      <c r="D134" s="144" t="s">
        <v>161</v>
      </c>
      <c r="F134" s="145" t="s">
        <v>205</v>
      </c>
      <c r="I134" s="146"/>
      <c r="L134" s="31"/>
      <c r="M134" s="147"/>
      <c r="T134" s="55"/>
      <c r="AT134" s="16" t="s">
        <v>161</v>
      </c>
      <c r="AU134" s="16" t="s">
        <v>85</v>
      </c>
    </row>
    <row r="135" spans="2:65" s="1" customFormat="1" ht="44.25" customHeight="1">
      <c r="B135" s="130"/>
      <c r="C135" s="131" t="s">
        <v>195</v>
      </c>
      <c r="D135" s="131" t="s">
        <v>154</v>
      </c>
      <c r="E135" s="132" t="s">
        <v>206</v>
      </c>
      <c r="F135" s="133" t="s">
        <v>207</v>
      </c>
      <c r="G135" s="134" t="s">
        <v>193</v>
      </c>
      <c r="H135" s="135">
        <v>57.52</v>
      </c>
      <c r="I135" s="136"/>
      <c r="J135" s="137">
        <f>ROUND(I135*H135,2)</f>
        <v>0</v>
      </c>
      <c r="K135" s="133" t="s">
        <v>158</v>
      </c>
      <c r="L135" s="31"/>
      <c r="M135" s="138" t="s">
        <v>1</v>
      </c>
      <c r="N135" s="139" t="s">
        <v>40</v>
      </c>
      <c r="P135" s="140">
        <f>O135*H135</f>
        <v>0</v>
      </c>
      <c r="Q135" s="140">
        <v>0</v>
      </c>
      <c r="R135" s="140">
        <f>Q135*H135</f>
        <v>0</v>
      </c>
      <c r="S135" s="140">
        <v>0</v>
      </c>
      <c r="T135" s="141">
        <f>S135*H135</f>
        <v>0</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208</v>
      </c>
    </row>
    <row r="136" spans="2:65" s="1" customFormat="1" ht="10">
      <c r="B136" s="31"/>
      <c r="D136" s="144" t="s">
        <v>161</v>
      </c>
      <c r="F136" s="145" t="s">
        <v>209</v>
      </c>
      <c r="I136" s="146"/>
      <c r="L136" s="31"/>
      <c r="M136" s="147"/>
      <c r="T136" s="55"/>
      <c r="AT136" s="16" t="s">
        <v>161</v>
      </c>
      <c r="AU136" s="16" t="s">
        <v>85</v>
      </c>
    </row>
    <row r="137" spans="2:65" s="11" customFormat="1" ht="25.9" customHeight="1">
      <c r="B137" s="118"/>
      <c r="D137" s="119" t="s">
        <v>74</v>
      </c>
      <c r="E137" s="120" t="s">
        <v>146</v>
      </c>
      <c r="F137" s="120" t="s">
        <v>147</v>
      </c>
      <c r="I137" s="121"/>
      <c r="J137" s="122">
        <f>BK137</f>
        <v>0</v>
      </c>
      <c r="L137" s="118"/>
      <c r="M137" s="123"/>
      <c r="P137" s="124">
        <f>P138+P147+P150+P153+P166</f>
        <v>0</v>
      </c>
      <c r="R137" s="124">
        <f>R138+R147+R150+R153+R166</f>
        <v>0</v>
      </c>
      <c r="T137" s="125">
        <f>T138+T147+T150+T153+T166</f>
        <v>57.752490199999997</v>
      </c>
      <c r="AR137" s="119" t="s">
        <v>85</v>
      </c>
      <c r="AT137" s="126" t="s">
        <v>74</v>
      </c>
      <c r="AU137" s="126" t="s">
        <v>75</v>
      </c>
      <c r="AY137" s="119" t="s">
        <v>148</v>
      </c>
      <c r="BK137" s="127">
        <f>BK138+BK147+BK150+BK153+BK166</f>
        <v>0</v>
      </c>
    </row>
    <row r="138" spans="2:65" s="11" customFormat="1" ht="22.75" customHeight="1">
      <c r="B138" s="118"/>
      <c r="D138" s="119" t="s">
        <v>74</v>
      </c>
      <c r="E138" s="128" t="s">
        <v>210</v>
      </c>
      <c r="F138" s="128" t="s">
        <v>211</v>
      </c>
      <c r="I138" s="121"/>
      <c r="J138" s="129">
        <f>BK138</f>
        <v>0</v>
      </c>
      <c r="L138" s="118"/>
      <c r="M138" s="123"/>
      <c r="P138" s="124">
        <f>SUM(P139:P146)</f>
        <v>0</v>
      </c>
      <c r="R138" s="124">
        <f>SUM(R139:R146)</f>
        <v>0</v>
      </c>
      <c r="T138" s="125">
        <f>SUM(T139:T146)</f>
        <v>50.511009999999999</v>
      </c>
      <c r="AR138" s="119" t="s">
        <v>85</v>
      </c>
      <c r="AT138" s="126" t="s">
        <v>74</v>
      </c>
      <c r="AU138" s="126" t="s">
        <v>80</v>
      </c>
      <c r="AY138" s="119" t="s">
        <v>148</v>
      </c>
      <c r="BK138" s="127">
        <f>SUM(BK139:BK146)</f>
        <v>0</v>
      </c>
    </row>
    <row r="139" spans="2:65" s="1" customFormat="1" ht="24.15" customHeight="1">
      <c r="B139" s="130"/>
      <c r="C139" s="131" t="s">
        <v>151</v>
      </c>
      <c r="D139" s="131" t="s">
        <v>154</v>
      </c>
      <c r="E139" s="132" t="s">
        <v>212</v>
      </c>
      <c r="F139" s="133" t="s">
        <v>213</v>
      </c>
      <c r="G139" s="134" t="s">
        <v>214</v>
      </c>
      <c r="H139" s="135">
        <v>3459.4</v>
      </c>
      <c r="I139" s="136"/>
      <c r="J139" s="137">
        <f>ROUND(I139*H139,2)</f>
        <v>0</v>
      </c>
      <c r="K139" s="133" t="s">
        <v>158</v>
      </c>
      <c r="L139" s="31"/>
      <c r="M139" s="138" t="s">
        <v>1</v>
      </c>
      <c r="N139" s="139" t="s">
        <v>40</v>
      </c>
      <c r="P139" s="140">
        <f>O139*H139</f>
        <v>0</v>
      </c>
      <c r="Q139" s="140">
        <v>0</v>
      </c>
      <c r="R139" s="140">
        <f>Q139*H139</f>
        <v>0</v>
      </c>
      <c r="S139" s="140">
        <v>5.4999999999999997E-3</v>
      </c>
      <c r="T139" s="141">
        <f>S139*H139</f>
        <v>19.026699999999998</v>
      </c>
      <c r="AR139" s="142" t="s">
        <v>215</v>
      </c>
      <c r="AT139" s="142" t="s">
        <v>154</v>
      </c>
      <c r="AU139" s="142" t="s">
        <v>85</v>
      </c>
      <c r="AY139" s="16" t="s">
        <v>148</v>
      </c>
      <c r="BE139" s="143">
        <f>IF(N139="základní",J139,0)</f>
        <v>0</v>
      </c>
      <c r="BF139" s="143">
        <f>IF(N139="snížená",J139,0)</f>
        <v>0</v>
      </c>
      <c r="BG139" s="143">
        <f>IF(N139="zákl. přenesená",J139,0)</f>
        <v>0</v>
      </c>
      <c r="BH139" s="143">
        <f>IF(N139="sníž. přenesená",J139,0)</f>
        <v>0</v>
      </c>
      <c r="BI139" s="143">
        <f>IF(N139="nulová",J139,0)</f>
        <v>0</v>
      </c>
      <c r="BJ139" s="16" t="s">
        <v>80</v>
      </c>
      <c r="BK139" s="143">
        <f>ROUND(I139*H139,2)</f>
        <v>0</v>
      </c>
      <c r="BL139" s="16" t="s">
        <v>215</v>
      </c>
      <c r="BM139" s="142" t="s">
        <v>216</v>
      </c>
    </row>
    <row r="140" spans="2:65" s="1" customFormat="1" ht="10">
      <c r="B140" s="31"/>
      <c r="D140" s="144" t="s">
        <v>161</v>
      </c>
      <c r="F140" s="145" t="s">
        <v>217</v>
      </c>
      <c r="I140" s="146"/>
      <c r="L140" s="31"/>
      <c r="M140" s="147"/>
      <c r="T140" s="55"/>
      <c r="AT140" s="16" t="s">
        <v>161</v>
      </c>
      <c r="AU140" s="16" t="s">
        <v>85</v>
      </c>
    </row>
    <row r="141" spans="2:65" s="13" customFormat="1" ht="10">
      <c r="B141" s="155"/>
      <c r="D141" s="149" t="s">
        <v>163</v>
      </c>
      <c r="E141" s="156" t="s">
        <v>1</v>
      </c>
      <c r="F141" s="157" t="s">
        <v>218</v>
      </c>
      <c r="H141" s="158">
        <v>1729.7</v>
      </c>
      <c r="I141" s="159"/>
      <c r="L141" s="155"/>
      <c r="M141" s="160"/>
      <c r="T141" s="161"/>
      <c r="AT141" s="156" t="s">
        <v>163</v>
      </c>
      <c r="AU141" s="156" t="s">
        <v>85</v>
      </c>
      <c r="AV141" s="13" t="s">
        <v>85</v>
      </c>
      <c r="AW141" s="13" t="s">
        <v>31</v>
      </c>
      <c r="AX141" s="13" t="s">
        <v>75</v>
      </c>
      <c r="AY141" s="156" t="s">
        <v>148</v>
      </c>
    </row>
    <row r="142" spans="2:65" s="13" customFormat="1" ht="10">
      <c r="B142" s="155"/>
      <c r="D142" s="149" t="s">
        <v>163</v>
      </c>
      <c r="E142" s="156" t="s">
        <v>1</v>
      </c>
      <c r="F142" s="157" t="s">
        <v>218</v>
      </c>
      <c r="H142" s="158">
        <v>1729.7</v>
      </c>
      <c r="I142" s="159"/>
      <c r="L142" s="155"/>
      <c r="M142" s="160"/>
      <c r="T142" s="161"/>
      <c r="AT142" s="156" t="s">
        <v>163</v>
      </c>
      <c r="AU142" s="156" t="s">
        <v>85</v>
      </c>
      <c r="AV142" s="13" t="s">
        <v>85</v>
      </c>
      <c r="AW142" s="13" t="s">
        <v>31</v>
      </c>
      <c r="AX142" s="13" t="s">
        <v>75</v>
      </c>
      <c r="AY142" s="156" t="s">
        <v>148</v>
      </c>
    </row>
    <row r="143" spans="2:65" s="14" customFormat="1" ht="10">
      <c r="B143" s="167"/>
      <c r="D143" s="149" t="s">
        <v>163</v>
      </c>
      <c r="E143" s="168" t="s">
        <v>1</v>
      </c>
      <c r="F143" s="169" t="s">
        <v>219</v>
      </c>
      <c r="H143" s="170">
        <v>3459.4</v>
      </c>
      <c r="I143" s="171"/>
      <c r="L143" s="167"/>
      <c r="M143" s="172"/>
      <c r="T143" s="173"/>
      <c r="AT143" s="168" t="s">
        <v>163</v>
      </c>
      <c r="AU143" s="168" t="s">
        <v>85</v>
      </c>
      <c r="AV143" s="14" t="s">
        <v>195</v>
      </c>
      <c r="AW143" s="14" t="s">
        <v>31</v>
      </c>
      <c r="AX143" s="14" t="s">
        <v>80</v>
      </c>
      <c r="AY143" s="168" t="s">
        <v>148</v>
      </c>
    </row>
    <row r="144" spans="2:65" s="1" customFormat="1" ht="24.15" customHeight="1">
      <c r="B144" s="130"/>
      <c r="C144" s="131" t="s">
        <v>220</v>
      </c>
      <c r="D144" s="131" t="s">
        <v>154</v>
      </c>
      <c r="E144" s="132" t="s">
        <v>221</v>
      </c>
      <c r="F144" s="133" t="s">
        <v>222</v>
      </c>
      <c r="G144" s="134" t="s">
        <v>214</v>
      </c>
      <c r="H144" s="135">
        <v>1908.14</v>
      </c>
      <c r="I144" s="136"/>
      <c r="J144" s="137">
        <f>ROUND(I144*H144,2)</f>
        <v>0</v>
      </c>
      <c r="K144" s="133" t="s">
        <v>158</v>
      </c>
      <c r="L144" s="31"/>
      <c r="M144" s="138" t="s">
        <v>1</v>
      </c>
      <c r="N144" s="139" t="s">
        <v>40</v>
      </c>
      <c r="P144" s="140">
        <f>O144*H144</f>
        <v>0</v>
      </c>
      <c r="Q144" s="140">
        <v>0</v>
      </c>
      <c r="R144" s="140">
        <f>Q144*H144</f>
        <v>0</v>
      </c>
      <c r="S144" s="140">
        <v>1.6500000000000001E-2</v>
      </c>
      <c r="T144" s="141">
        <f>S144*H144</f>
        <v>31.484310000000004</v>
      </c>
      <c r="AR144" s="142" t="s">
        <v>215</v>
      </c>
      <c r="AT144" s="142" t="s">
        <v>154</v>
      </c>
      <c r="AU144" s="142" t="s">
        <v>85</v>
      </c>
      <c r="AY144" s="16" t="s">
        <v>148</v>
      </c>
      <c r="BE144" s="143">
        <f>IF(N144="základní",J144,0)</f>
        <v>0</v>
      </c>
      <c r="BF144" s="143">
        <f>IF(N144="snížená",J144,0)</f>
        <v>0</v>
      </c>
      <c r="BG144" s="143">
        <f>IF(N144="zákl. přenesená",J144,0)</f>
        <v>0</v>
      </c>
      <c r="BH144" s="143">
        <f>IF(N144="sníž. přenesená",J144,0)</f>
        <v>0</v>
      </c>
      <c r="BI144" s="143">
        <f>IF(N144="nulová",J144,0)</f>
        <v>0</v>
      </c>
      <c r="BJ144" s="16" t="s">
        <v>80</v>
      </c>
      <c r="BK144" s="143">
        <f>ROUND(I144*H144,2)</f>
        <v>0</v>
      </c>
      <c r="BL144" s="16" t="s">
        <v>215</v>
      </c>
      <c r="BM144" s="142" t="s">
        <v>223</v>
      </c>
    </row>
    <row r="145" spans="2:65" s="1" customFormat="1" ht="10">
      <c r="B145" s="31"/>
      <c r="D145" s="144" t="s">
        <v>161</v>
      </c>
      <c r="F145" s="145" t="s">
        <v>224</v>
      </c>
      <c r="I145" s="146"/>
      <c r="L145" s="31"/>
      <c r="M145" s="147"/>
      <c r="T145" s="55"/>
      <c r="AT145" s="16" t="s">
        <v>161</v>
      </c>
      <c r="AU145" s="16" t="s">
        <v>85</v>
      </c>
    </row>
    <row r="146" spans="2:65" s="13" customFormat="1" ht="10">
      <c r="B146" s="155"/>
      <c r="D146" s="149" t="s">
        <v>163</v>
      </c>
      <c r="E146" s="156" t="s">
        <v>1</v>
      </c>
      <c r="F146" s="157" t="s">
        <v>225</v>
      </c>
      <c r="H146" s="158">
        <v>1908.14</v>
      </c>
      <c r="I146" s="159"/>
      <c r="L146" s="155"/>
      <c r="M146" s="160"/>
      <c r="T146" s="161"/>
      <c r="AT146" s="156" t="s">
        <v>163</v>
      </c>
      <c r="AU146" s="156" t="s">
        <v>85</v>
      </c>
      <c r="AV146" s="13" t="s">
        <v>85</v>
      </c>
      <c r="AW146" s="13" t="s">
        <v>31</v>
      </c>
      <c r="AX146" s="13" t="s">
        <v>80</v>
      </c>
      <c r="AY146" s="156" t="s">
        <v>148</v>
      </c>
    </row>
    <row r="147" spans="2:65" s="11" customFormat="1" ht="22.75" customHeight="1">
      <c r="B147" s="118"/>
      <c r="D147" s="119" t="s">
        <v>74</v>
      </c>
      <c r="E147" s="128" t="s">
        <v>226</v>
      </c>
      <c r="F147" s="128" t="s">
        <v>227</v>
      </c>
      <c r="I147" s="121"/>
      <c r="J147" s="129">
        <f>BK147</f>
        <v>0</v>
      </c>
      <c r="L147" s="118"/>
      <c r="M147" s="123"/>
      <c r="P147" s="124">
        <f>SUM(P148:P149)</f>
        <v>0</v>
      </c>
      <c r="R147" s="124">
        <f>SUM(R148:R149)</f>
        <v>0</v>
      </c>
      <c r="T147" s="125">
        <f>SUM(T148:T149)</f>
        <v>4.3242500000000001</v>
      </c>
      <c r="AR147" s="119" t="s">
        <v>85</v>
      </c>
      <c r="AT147" s="126" t="s">
        <v>74</v>
      </c>
      <c r="AU147" s="126" t="s">
        <v>80</v>
      </c>
      <c r="AY147" s="119" t="s">
        <v>148</v>
      </c>
      <c r="BK147" s="127">
        <f>SUM(BK148:BK149)</f>
        <v>0</v>
      </c>
    </row>
    <row r="148" spans="2:65" s="1" customFormat="1" ht="33" customHeight="1">
      <c r="B148" s="130"/>
      <c r="C148" s="131" t="s">
        <v>228</v>
      </c>
      <c r="D148" s="131" t="s">
        <v>154</v>
      </c>
      <c r="E148" s="132" t="s">
        <v>229</v>
      </c>
      <c r="F148" s="133" t="s">
        <v>230</v>
      </c>
      <c r="G148" s="134" t="s">
        <v>214</v>
      </c>
      <c r="H148" s="135">
        <v>1729.7</v>
      </c>
      <c r="I148" s="136"/>
      <c r="J148" s="137">
        <f>ROUND(I148*H148,2)</f>
        <v>0</v>
      </c>
      <c r="K148" s="133" t="s">
        <v>158</v>
      </c>
      <c r="L148" s="31"/>
      <c r="M148" s="138" t="s">
        <v>1</v>
      </c>
      <c r="N148" s="139" t="s">
        <v>40</v>
      </c>
      <c r="P148" s="140">
        <f>O148*H148</f>
        <v>0</v>
      </c>
      <c r="Q148" s="140">
        <v>0</v>
      </c>
      <c r="R148" s="140">
        <f>Q148*H148</f>
        <v>0</v>
      </c>
      <c r="S148" s="140">
        <v>2.5000000000000001E-3</v>
      </c>
      <c r="T148" s="141">
        <f>S148*H148</f>
        <v>4.3242500000000001</v>
      </c>
      <c r="AR148" s="142" t="s">
        <v>215</v>
      </c>
      <c r="AT148" s="142" t="s">
        <v>154</v>
      </c>
      <c r="AU148" s="142" t="s">
        <v>85</v>
      </c>
      <c r="AY148" s="16" t="s">
        <v>148</v>
      </c>
      <c r="BE148" s="143">
        <f>IF(N148="základní",J148,0)</f>
        <v>0</v>
      </c>
      <c r="BF148" s="143">
        <f>IF(N148="snížená",J148,0)</f>
        <v>0</v>
      </c>
      <c r="BG148" s="143">
        <f>IF(N148="zákl. přenesená",J148,0)</f>
        <v>0</v>
      </c>
      <c r="BH148" s="143">
        <f>IF(N148="sníž. přenesená",J148,0)</f>
        <v>0</v>
      </c>
      <c r="BI148" s="143">
        <f>IF(N148="nulová",J148,0)</f>
        <v>0</v>
      </c>
      <c r="BJ148" s="16" t="s">
        <v>80</v>
      </c>
      <c r="BK148" s="143">
        <f>ROUND(I148*H148,2)</f>
        <v>0</v>
      </c>
      <c r="BL148" s="16" t="s">
        <v>215</v>
      </c>
      <c r="BM148" s="142" t="s">
        <v>231</v>
      </c>
    </row>
    <row r="149" spans="2:65" s="1" customFormat="1" ht="10">
      <c r="B149" s="31"/>
      <c r="D149" s="144" t="s">
        <v>161</v>
      </c>
      <c r="F149" s="145" t="s">
        <v>232</v>
      </c>
      <c r="I149" s="146"/>
      <c r="L149" s="31"/>
      <c r="M149" s="147"/>
      <c r="T149" s="55"/>
      <c r="AT149" s="16" t="s">
        <v>161</v>
      </c>
      <c r="AU149" s="16" t="s">
        <v>85</v>
      </c>
    </row>
    <row r="150" spans="2:65" s="11" customFormat="1" ht="22.75" customHeight="1">
      <c r="B150" s="118"/>
      <c r="D150" s="119" t="s">
        <v>74</v>
      </c>
      <c r="E150" s="128" t="s">
        <v>233</v>
      </c>
      <c r="F150" s="128" t="s">
        <v>234</v>
      </c>
      <c r="I150" s="121"/>
      <c r="J150" s="129">
        <f>BK150</f>
        <v>0</v>
      </c>
      <c r="L150" s="118"/>
      <c r="M150" s="123"/>
      <c r="P150" s="124">
        <f>SUM(P151:P152)</f>
        <v>0</v>
      </c>
      <c r="R150" s="124">
        <f>SUM(R151:R152)</f>
        <v>0</v>
      </c>
      <c r="T150" s="125">
        <f>SUM(T151:T152)</f>
        <v>1.6E-2</v>
      </c>
      <c r="AR150" s="119" t="s">
        <v>85</v>
      </c>
      <c r="AT150" s="126" t="s">
        <v>74</v>
      </c>
      <c r="AU150" s="126" t="s">
        <v>80</v>
      </c>
      <c r="AY150" s="119" t="s">
        <v>148</v>
      </c>
      <c r="BK150" s="127">
        <f>SUM(BK151:BK152)</f>
        <v>0</v>
      </c>
    </row>
    <row r="151" spans="2:65" s="1" customFormat="1" ht="16.5" customHeight="1">
      <c r="B151" s="130"/>
      <c r="C151" s="131" t="s">
        <v>235</v>
      </c>
      <c r="D151" s="131" t="s">
        <v>154</v>
      </c>
      <c r="E151" s="132" t="s">
        <v>236</v>
      </c>
      <c r="F151" s="133" t="s">
        <v>237</v>
      </c>
      <c r="G151" s="134" t="s">
        <v>238</v>
      </c>
      <c r="H151" s="135">
        <v>1</v>
      </c>
      <c r="I151" s="136"/>
      <c r="J151" s="137">
        <f>ROUND(I151*H151,2)</f>
        <v>0</v>
      </c>
      <c r="K151" s="133" t="s">
        <v>194</v>
      </c>
      <c r="L151" s="31"/>
      <c r="M151" s="138" t="s">
        <v>1</v>
      </c>
      <c r="N151" s="139" t="s">
        <v>40</v>
      </c>
      <c r="P151" s="140">
        <f>O151*H151</f>
        <v>0</v>
      </c>
      <c r="Q151" s="140">
        <v>0</v>
      </c>
      <c r="R151" s="140">
        <f>Q151*H151</f>
        <v>0</v>
      </c>
      <c r="S151" s="140">
        <v>1.6E-2</v>
      </c>
      <c r="T151" s="141">
        <f>S151*H151</f>
        <v>1.6E-2</v>
      </c>
      <c r="AR151" s="142" t="s">
        <v>215</v>
      </c>
      <c r="AT151" s="142" t="s">
        <v>154</v>
      </c>
      <c r="AU151" s="142" t="s">
        <v>85</v>
      </c>
      <c r="AY151" s="16" t="s">
        <v>148</v>
      </c>
      <c r="BE151" s="143">
        <f>IF(N151="základní",J151,0)</f>
        <v>0</v>
      </c>
      <c r="BF151" s="143">
        <f>IF(N151="snížená",J151,0)</f>
        <v>0</v>
      </c>
      <c r="BG151" s="143">
        <f>IF(N151="zákl. přenesená",J151,0)</f>
        <v>0</v>
      </c>
      <c r="BH151" s="143">
        <f>IF(N151="sníž. přenesená",J151,0)</f>
        <v>0</v>
      </c>
      <c r="BI151" s="143">
        <f>IF(N151="nulová",J151,0)</f>
        <v>0</v>
      </c>
      <c r="BJ151" s="16" t="s">
        <v>80</v>
      </c>
      <c r="BK151" s="143">
        <f>ROUND(I151*H151,2)</f>
        <v>0</v>
      </c>
      <c r="BL151" s="16" t="s">
        <v>215</v>
      </c>
      <c r="BM151" s="142" t="s">
        <v>239</v>
      </c>
    </row>
    <row r="152" spans="2:65" s="1" customFormat="1" ht="10">
      <c r="B152" s="31"/>
      <c r="D152" s="144" t="s">
        <v>161</v>
      </c>
      <c r="F152" s="145" t="s">
        <v>240</v>
      </c>
      <c r="I152" s="146"/>
      <c r="L152" s="31"/>
      <c r="M152" s="147"/>
      <c r="T152" s="55"/>
      <c r="AT152" s="16" t="s">
        <v>161</v>
      </c>
      <c r="AU152" s="16" t="s">
        <v>85</v>
      </c>
    </row>
    <row r="153" spans="2:65" s="11" customFormat="1" ht="22.75" customHeight="1">
      <c r="B153" s="118"/>
      <c r="D153" s="119" t="s">
        <v>74</v>
      </c>
      <c r="E153" s="128" t="s">
        <v>241</v>
      </c>
      <c r="F153" s="128" t="s">
        <v>242</v>
      </c>
      <c r="I153" s="121"/>
      <c r="J153" s="129">
        <f>BK153</f>
        <v>0</v>
      </c>
      <c r="L153" s="118"/>
      <c r="M153" s="123"/>
      <c r="P153" s="124">
        <f>SUM(P154:P165)</f>
        <v>0</v>
      </c>
      <c r="R153" s="124">
        <f>SUM(R154:R165)</f>
        <v>0</v>
      </c>
      <c r="T153" s="125">
        <f>SUM(T154:T165)</f>
        <v>2.7487302000000002</v>
      </c>
      <c r="AR153" s="119" t="s">
        <v>85</v>
      </c>
      <c r="AT153" s="126" t="s">
        <v>74</v>
      </c>
      <c r="AU153" s="126" t="s">
        <v>80</v>
      </c>
      <c r="AY153" s="119" t="s">
        <v>148</v>
      </c>
      <c r="BK153" s="127">
        <f>SUM(BK154:BK165)</f>
        <v>0</v>
      </c>
    </row>
    <row r="154" spans="2:65" s="1" customFormat="1" ht="16.5" customHeight="1">
      <c r="B154" s="130"/>
      <c r="C154" s="131" t="s">
        <v>243</v>
      </c>
      <c r="D154" s="131" t="s">
        <v>154</v>
      </c>
      <c r="E154" s="132" t="s">
        <v>244</v>
      </c>
      <c r="F154" s="133" t="s">
        <v>245</v>
      </c>
      <c r="G154" s="134" t="s">
        <v>246</v>
      </c>
      <c r="H154" s="135">
        <v>102.1</v>
      </c>
      <c r="I154" s="136"/>
      <c r="J154" s="137">
        <f>ROUND(I154*H154,2)</f>
        <v>0</v>
      </c>
      <c r="K154" s="133" t="s">
        <v>194</v>
      </c>
      <c r="L154" s="31"/>
      <c r="M154" s="138" t="s">
        <v>1</v>
      </c>
      <c r="N154" s="139" t="s">
        <v>40</v>
      </c>
      <c r="P154" s="140">
        <f>O154*H154</f>
        <v>0</v>
      </c>
      <c r="Q154" s="140">
        <v>0</v>
      </c>
      <c r="R154" s="140">
        <f>Q154*H154</f>
        <v>0</v>
      </c>
      <c r="S154" s="140">
        <v>1.7600000000000001E-3</v>
      </c>
      <c r="T154" s="141">
        <f>S154*H154</f>
        <v>0.17969599999999999</v>
      </c>
      <c r="AR154" s="142" t="s">
        <v>215</v>
      </c>
      <c r="AT154" s="142" t="s">
        <v>154</v>
      </c>
      <c r="AU154" s="142" t="s">
        <v>85</v>
      </c>
      <c r="AY154" s="16" t="s">
        <v>148</v>
      </c>
      <c r="BE154" s="143">
        <f>IF(N154="základní",J154,0)</f>
        <v>0</v>
      </c>
      <c r="BF154" s="143">
        <f>IF(N154="snížená",J154,0)</f>
        <v>0</v>
      </c>
      <c r="BG154" s="143">
        <f>IF(N154="zákl. přenesená",J154,0)</f>
        <v>0</v>
      </c>
      <c r="BH154" s="143">
        <f>IF(N154="sníž. přenesená",J154,0)</f>
        <v>0</v>
      </c>
      <c r="BI154" s="143">
        <f>IF(N154="nulová",J154,0)</f>
        <v>0</v>
      </c>
      <c r="BJ154" s="16" t="s">
        <v>80</v>
      </c>
      <c r="BK154" s="143">
        <f>ROUND(I154*H154,2)</f>
        <v>0</v>
      </c>
      <c r="BL154" s="16" t="s">
        <v>215</v>
      </c>
      <c r="BM154" s="142" t="s">
        <v>247</v>
      </c>
    </row>
    <row r="155" spans="2:65" s="1" customFormat="1" ht="10">
      <c r="B155" s="31"/>
      <c r="D155" s="144" t="s">
        <v>161</v>
      </c>
      <c r="F155" s="145" t="s">
        <v>248</v>
      </c>
      <c r="I155" s="146"/>
      <c r="L155" s="31"/>
      <c r="M155" s="147"/>
      <c r="T155" s="55"/>
      <c r="AT155" s="16" t="s">
        <v>161</v>
      </c>
      <c r="AU155" s="16" t="s">
        <v>85</v>
      </c>
    </row>
    <row r="156" spans="2:65" s="13" customFormat="1" ht="10">
      <c r="B156" s="155"/>
      <c r="D156" s="149" t="s">
        <v>163</v>
      </c>
      <c r="E156" s="156" t="s">
        <v>1</v>
      </c>
      <c r="F156" s="157" t="s">
        <v>249</v>
      </c>
      <c r="H156" s="158">
        <v>102.1</v>
      </c>
      <c r="I156" s="159"/>
      <c r="L156" s="155"/>
      <c r="M156" s="160"/>
      <c r="T156" s="161"/>
      <c r="AT156" s="156" t="s">
        <v>163</v>
      </c>
      <c r="AU156" s="156" t="s">
        <v>85</v>
      </c>
      <c r="AV156" s="13" t="s">
        <v>85</v>
      </c>
      <c r="AW156" s="13" t="s">
        <v>31</v>
      </c>
      <c r="AX156" s="13" t="s">
        <v>80</v>
      </c>
      <c r="AY156" s="156" t="s">
        <v>148</v>
      </c>
    </row>
    <row r="157" spans="2:65" s="1" customFormat="1" ht="24.15" customHeight="1">
      <c r="B157" s="130"/>
      <c r="C157" s="131" t="s">
        <v>250</v>
      </c>
      <c r="D157" s="131" t="s">
        <v>154</v>
      </c>
      <c r="E157" s="132" t="s">
        <v>251</v>
      </c>
      <c r="F157" s="133" t="s">
        <v>252</v>
      </c>
      <c r="G157" s="134" t="s">
        <v>246</v>
      </c>
      <c r="H157" s="135">
        <v>171.8</v>
      </c>
      <c r="I157" s="136"/>
      <c r="J157" s="137">
        <f>ROUND(I157*H157,2)</f>
        <v>0</v>
      </c>
      <c r="K157" s="133" t="s">
        <v>194</v>
      </c>
      <c r="L157" s="31"/>
      <c r="M157" s="138" t="s">
        <v>1</v>
      </c>
      <c r="N157" s="139" t="s">
        <v>40</v>
      </c>
      <c r="P157" s="140">
        <f>O157*H157</f>
        <v>0</v>
      </c>
      <c r="Q157" s="140">
        <v>0</v>
      </c>
      <c r="R157" s="140">
        <f>Q157*H157</f>
        <v>0</v>
      </c>
      <c r="S157" s="140">
        <v>1.91E-3</v>
      </c>
      <c r="T157" s="141">
        <f>S157*H157</f>
        <v>0.32813800000000004</v>
      </c>
      <c r="AR157" s="142" t="s">
        <v>215</v>
      </c>
      <c r="AT157" s="142" t="s">
        <v>154</v>
      </c>
      <c r="AU157" s="142" t="s">
        <v>85</v>
      </c>
      <c r="AY157" s="16" t="s">
        <v>148</v>
      </c>
      <c r="BE157" s="143">
        <f>IF(N157="základní",J157,0)</f>
        <v>0</v>
      </c>
      <c r="BF157" s="143">
        <f>IF(N157="snížená",J157,0)</f>
        <v>0</v>
      </c>
      <c r="BG157" s="143">
        <f>IF(N157="zákl. přenesená",J157,0)</f>
        <v>0</v>
      </c>
      <c r="BH157" s="143">
        <f>IF(N157="sníž. přenesená",J157,0)</f>
        <v>0</v>
      </c>
      <c r="BI157" s="143">
        <f>IF(N157="nulová",J157,0)</f>
        <v>0</v>
      </c>
      <c r="BJ157" s="16" t="s">
        <v>80</v>
      </c>
      <c r="BK157" s="143">
        <f>ROUND(I157*H157,2)</f>
        <v>0</v>
      </c>
      <c r="BL157" s="16" t="s">
        <v>215</v>
      </c>
      <c r="BM157" s="142" t="s">
        <v>253</v>
      </c>
    </row>
    <row r="158" spans="2:65" s="1" customFormat="1" ht="10">
      <c r="B158" s="31"/>
      <c r="D158" s="144" t="s">
        <v>161</v>
      </c>
      <c r="F158" s="145" t="s">
        <v>254</v>
      </c>
      <c r="I158" s="146"/>
      <c r="L158" s="31"/>
      <c r="M158" s="147"/>
      <c r="T158" s="55"/>
      <c r="AT158" s="16" t="s">
        <v>161</v>
      </c>
      <c r="AU158" s="16" t="s">
        <v>85</v>
      </c>
    </row>
    <row r="159" spans="2:65" s="13" customFormat="1" ht="10">
      <c r="B159" s="155"/>
      <c r="D159" s="149" t="s">
        <v>163</v>
      </c>
      <c r="E159" s="156" t="s">
        <v>1</v>
      </c>
      <c r="F159" s="157" t="s">
        <v>255</v>
      </c>
      <c r="H159" s="158">
        <v>69.7</v>
      </c>
      <c r="I159" s="159"/>
      <c r="L159" s="155"/>
      <c r="M159" s="160"/>
      <c r="T159" s="161"/>
      <c r="AT159" s="156" t="s">
        <v>163</v>
      </c>
      <c r="AU159" s="156" t="s">
        <v>85</v>
      </c>
      <c r="AV159" s="13" t="s">
        <v>85</v>
      </c>
      <c r="AW159" s="13" t="s">
        <v>31</v>
      </c>
      <c r="AX159" s="13" t="s">
        <v>75</v>
      </c>
      <c r="AY159" s="156" t="s">
        <v>148</v>
      </c>
    </row>
    <row r="160" spans="2:65" s="13" customFormat="1" ht="10">
      <c r="B160" s="155"/>
      <c r="D160" s="149" t="s">
        <v>163</v>
      </c>
      <c r="E160" s="156" t="s">
        <v>1</v>
      </c>
      <c r="F160" s="157" t="s">
        <v>249</v>
      </c>
      <c r="H160" s="158">
        <v>102.1</v>
      </c>
      <c r="I160" s="159"/>
      <c r="L160" s="155"/>
      <c r="M160" s="160"/>
      <c r="T160" s="161"/>
      <c r="AT160" s="156" t="s">
        <v>163</v>
      </c>
      <c r="AU160" s="156" t="s">
        <v>85</v>
      </c>
      <c r="AV160" s="13" t="s">
        <v>85</v>
      </c>
      <c r="AW160" s="13" t="s">
        <v>31</v>
      </c>
      <c r="AX160" s="13" t="s">
        <v>75</v>
      </c>
      <c r="AY160" s="156" t="s">
        <v>148</v>
      </c>
    </row>
    <row r="161" spans="2:65" s="14" customFormat="1" ht="10">
      <c r="B161" s="167"/>
      <c r="D161" s="149" t="s">
        <v>163</v>
      </c>
      <c r="E161" s="168" t="s">
        <v>1</v>
      </c>
      <c r="F161" s="169" t="s">
        <v>219</v>
      </c>
      <c r="H161" s="170">
        <v>171.8</v>
      </c>
      <c r="I161" s="171"/>
      <c r="L161" s="167"/>
      <c r="M161" s="172"/>
      <c r="T161" s="173"/>
      <c r="AT161" s="168" t="s">
        <v>163</v>
      </c>
      <c r="AU161" s="168" t="s">
        <v>85</v>
      </c>
      <c r="AV161" s="14" t="s">
        <v>195</v>
      </c>
      <c r="AW161" s="14" t="s">
        <v>31</v>
      </c>
      <c r="AX161" s="14" t="s">
        <v>80</v>
      </c>
      <c r="AY161" s="168" t="s">
        <v>148</v>
      </c>
    </row>
    <row r="162" spans="2:65" s="1" customFormat="1" ht="24.15" customHeight="1">
      <c r="B162" s="130"/>
      <c r="C162" s="131" t="s">
        <v>256</v>
      </c>
      <c r="D162" s="131" t="s">
        <v>154</v>
      </c>
      <c r="E162" s="132" t="s">
        <v>257</v>
      </c>
      <c r="F162" s="133" t="s">
        <v>258</v>
      </c>
      <c r="G162" s="134" t="s">
        <v>246</v>
      </c>
      <c r="H162" s="135">
        <v>9</v>
      </c>
      <c r="I162" s="136"/>
      <c r="J162" s="137">
        <f>ROUND(I162*H162,2)</f>
        <v>0</v>
      </c>
      <c r="K162" s="133" t="s">
        <v>158</v>
      </c>
      <c r="L162" s="31"/>
      <c r="M162" s="138" t="s">
        <v>1</v>
      </c>
      <c r="N162" s="139" t="s">
        <v>40</v>
      </c>
      <c r="P162" s="140">
        <f>O162*H162</f>
        <v>0</v>
      </c>
      <c r="Q162" s="140">
        <v>0</v>
      </c>
      <c r="R162" s="140">
        <f>Q162*H162</f>
        <v>0</v>
      </c>
      <c r="S162" s="140">
        <v>1.213E-2</v>
      </c>
      <c r="T162" s="141">
        <f>S162*H162</f>
        <v>0.10917</v>
      </c>
      <c r="AR162" s="142" t="s">
        <v>215</v>
      </c>
      <c r="AT162" s="142" t="s">
        <v>154</v>
      </c>
      <c r="AU162" s="142" t="s">
        <v>85</v>
      </c>
      <c r="AY162" s="16" t="s">
        <v>148</v>
      </c>
      <c r="BE162" s="143">
        <f>IF(N162="základní",J162,0)</f>
        <v>0</v>
      </c>
      <c r="BF162" s="143">
        <f>IF(N162="snížená",J162,0)</f>
        <v>0</v>
      </c>
      <c r="BG162" s="143">
        <f>IF(N162="zákl. přenesená",J162,0)</f>
        <v>0</v>
      </c>
      <c r="BH162" s="143">
        <f>IF(N162="sníž. přenesená",J162,0)</f>
        <v>0</v>
      </c>
      <c r="BI162" s="143">
        <f>IF(N162="nulová",J162,0)</f>
        <v>0</v>
      </c>
      <c r="BJ162" s="16" t="s">
        <v>80</v>
      </c>
      <c r="BK162" s="143">
        <f>ROUND(I162*H162,2)</f>
        <v>0</v>
      </c>
      <c r="BL162" s="16" t="s">
        <v>215</v>
      </c>
      <c r="BM162" s="142" t="s">
        <v>259</v>
      </c>
    </row>
    <row r="163" spans="2:65" s="1" customFormat="1" ht="10">
      <c r="B163" s="31"/>
      <c r="D163" s="144" t="s">
        <v>161</v>
      </c>
      <c r="F163" s="145" t="s">
        <v>260</v>
      </c>
      <c r="I163" s="146"/>
      <c r="L163" s="31"/>
      <c r="M163" s="147"/>
      <c r="T163" s="55"/>
      <c r="AT163" s="16" t="s">
        <v>161</v>
      </c>
      <c r="AU163" s="16" t="s">
        <v>85</v>
      </c>
    </row>
    <row r="164" spans="2:65" s="1" customFormat="1" ht="24.15" customHeight="1">
      <c r="B164" s="130"/>
      <c r="C164" s="131" t="s">
        <v>8</v>
      </c>
      <c r="D164" s="131" t="s">
        <v>154</v>
      </c>
      <c r="E164" s="132" t="s">
        <v>257</v>
      </c>
      <c r="F164" s="133" t="s">
        <v>258</v>
      </c>
      <c r="G164" s="134" t="s">
        <v>246</v>
      </c>
      <c r="H164" s="135">
        <v>175.74</v>
      </c>
      <c r="I164" s="136"/>
      <c r="J164" s="137">
        <f>ROUND(I164*H164,2)</f>
        <v>0</v>
      </c>
      <c r="K164" s="133" t="s">
        <v>158</v>
      </c>
      <c r="L164" s="31"/>
      <c r="M164" s="138" t="s">
        <v>1</v>
      </c>
      <c r="N164" s="139" t="s">
        <v>40</v>
      </c>
      <c r="P164" s="140">
        <f>O164*H164</f>
        <v>0</v>
      </c>
      <c r="Q164" s="140">
        <v>0</v>
      </c>
      <c r="R164" s="140">
        <f>Q164*H164</f>
        <v>0</v>
      </c>
      <c r="S164" s="140">
        <v>1.213E-2</v>
      </c>
      <c r="T164" s="141">
        <f>S164*H164</f>
        <v>2.1317262000000001</v>
      </c>
      <c r="AR164" s="142" t="s">
        <v>195</v>
      </c>
      <c r="AT164" s="142" t="s">
        <v>154</v>
      </c>
      <c r="AU164" s="142" t="s">
        <v>85</v>
      </c>
      <c r="AY164" s="16" t="s">
        <v>148</v>
      </c>
      <c r="BE164" s="143">
        <f>IF(N164="základní",J164,0)</f>
        <v>0</v>
      </c>
      <c r="BF164" s="143">
        <f>IF(N164="snížená",J164,0)</f>
        <v>0</v>
      </c>
      <c r="BG164" s="143">
        <f>IF(N164="zákl. přenesená",J164,0)</f>
        <v>0</v>
      </c>
      <c r="BH164" s="143">
        <f>IF(N164="sníž. přenesená",J164,0)</f>
        <v>0</v>
      </c>
      <c r="BI164" s="143">
        <f>IF(N164="nulová",J164,0)</f>
        <v>0</v>
      </c>
      <c r="BJ164" s="16" t="s">
        <v>80</v>
      </c>
      <c r="BK164" s="143">
        <f>ROUND(I164*H164,2)</f>
        <v>0</v>
      </c>
      <c r="BL164" s="16" t="s">
        <v>195</v>
      </c>
      <c r="BM164" s="142" t="s">
        <v>261</v>
      </c>
    </row>
    <row r="165" spans="2:65" s="1" customFormat="1" ht="10">
      <c r="B165" s="31"/>
      <c r="D165" s="144" t="s">
        <v>161</v>
      </c>
      <c r="F165" s="145" t="s">
        <v>260</v>
      </c>
      <c r="I165" s="146"/>
      <c r="L165" s="31"/>
      <c r="M165" s="147"/>
      <c r="T165" s="55"/>
      <c r="AT165" s="16" t="s">
        <v>161</v>
      </c>
      <c r="AU165" s="16" t="s">
        <v>85</v>
      </c>
    </row>
    <row r="166" spans="2:65" s="11" customFormat="1" ht="22.75" customHeight="1">
      <c r="B166" s="118"/>
      <c r="D166" s="119" t="s">
        <v>74</v>
      </c>
      <c r="E166" s="128" t="s">
        <v>262</v>
      </c>
      <c r="F166" s="128" t="s">
        <v>263</v>
      </c>
      <c r="I166" s="121"/>
      <c r="J166" s="129">
        <f>BK166</f>
        <v>0</v>
      </c>
      <c r="L166" s="118"/>
      <c r="M166" s="123"/>
      <c r="P166" s="124">
        <f>SUM(P167:P168)</f>
        <v>0</v>
      </c>
      <c r="R166" s="124">
        <f>SUM(R167:R168)</f>
        <v>0</v>
      </c>
      <c r="T166" s="125">
        <f>SUM(T167:T168)</f>
        <v>0.1525</v>
      </c>
      <c r="AR166" s="119" t="s">
        <v>85</v>
      </c>
      <c r="AT166" s="126" t="s">
        <v>74</v>
      </c>
      <c r="AU166" s="126" t="s">
        <v>80</v>
      </c>
      <c r="AY166" s="119" t="s">
        <v>148</v>
      </c>
      <c r="BK166" s="127">
        <f>SUM(BK167:BK168)</f>
        <v>0</v>
      </c>
    </row>
    <row r="167" spans="2:65" s="1" customFormat="1" ht="24.15" customHeight="1">
      <c r="B167" s="130"/>
      <c r="C167" s="131" t="s">
        <v>264</v>
      </c>
      <c r="D167" s="131" t="s">
        <v>154</v>
      </c>
      <c r="E167" s="132" t="s">
        <v>265</v>
      </c>
      <c r="F167" s="133" t="s">
        <v>266</v>
      </c>
      <c r="G167" s="134" t="s">
        <v>246</v>
      </c>
      <c r="H167" s="135">
        <v>3.05</v>
      </c>
      <c r="I167" s="136"/>
      <c r="J167" s="137">
        <f>ROUND(I167*H167,2)</f>
        <v>0</v>
      </c>
      <c r="K167" s="133" t="s">
        <v>194</v>
      </c>
      <c r="L167" s="31"/>
      <c r="M167" s="138" t="s">
        <v>1</v>
      </c>
      <c r="N167" s="139" t="s">
        <v>40</v>
      </c>
      <c r="P167" s="140">
        <f>O167*H167</f>
        <v>0</v>
      </c>
      <c r="Q167" s="140">
        <v>0</v>
      </c>
      <c r="R167" s="140">
        <f>Q167*H167</f>
        <v>0</v>
      </c>
      <c r="S167" s="140">
        <v>0.05</v>
      </c>
      <c r="T167" s="141">
        <f>S167*H167</f>
        <v>0.1525</v>
      </c>
      <c r="AR167" s="142" t="s">
        <v>215</v>
      </c>
      <c r="AT167" s="142" t="s">
        <v>154</v>
      </c>
      <c r="AU167" s="142" t="s">
        <v>85</v>
      </c>
      <c r="AY167" s="16" t="s">
        <v>148</v>
      </c>
      <c r="BE167" s="143">
        <f>IF(N167="základní",J167,0)</f>
        <v>0</v>
      </c>
      <c r="BF167" s="143">
        <f>IF(N167="snížená",J167,0)</f>
        <v>0</v>
      </c>
      <c r="BG167" s="143">
        <f>IF(N167="zákl. přenesená",J167,0)</f>
        <v>0</v>
      </c>
      <c r="BH167" s="143">
        <f>IF(N167="sníž. přenesená",J167,0)</f>
        <v>0</v>
      </c>
      <c r="BI167" s="143">
        <f>IF(N167="nulová",J167,0)</f>
        <v>0</v>
      </c>
      <c r="BJ167" s="16" t="s">
        <v>80</v>
      </c>
      <c r="BK167" s="143">
        <f>ROUND(I167*H167,2)</f>
        <v>0</v>
      </c>
      <c r="BL167" s="16" t="s">
        <v>215</v>
      </c>
      <c r="BM167" s="142" t="s">
        <v>267</v>
      </c>
    </row>
    <row r="168" spans="2:65" s="1" customFormat="1" ht="10">
      <c r="B168" s="31"/>
      <c r="D168" s="144" t="s">
        <v>161</v>
      </c>
      <c r="F168" s="145" t="s">
        <v>268</v>
      </c>
      <c r="I168" s="146"/>
      <c r="L168" s="31"/>
      <c r="M168" s="147"/>
      <c r="T168" s="55"/>
      <c r="AT168" s="16" t="s">
        <v>161</v>
      </c>
      <c r="AU168" s="16" t="s">
        <v>85</v>
      </c>
    </row>
    <row r="169" spans="2:65" s="11" customFormat="1" ht="25.9" customHeight="1">
      <c r="B169" s="118"/>
      <c r="D169" s="119" t="s">
        <v>74</v>
      </c>
      <c r="E169" s="120" t="s">
        <v>269</v>
      </c>
      <c r="F169" s="120" t="s">
        <v>270</v>
      </c>
      <c r="I169" s="121"/>
      <c r="J169" s="122">
        <f>BK169</f>
        <v>0</v>
      </c>
      <c r="L169" s="118"/>
      <c r="M169" s="123"/>
      <c r="P169" s="124">
        <f>P170</f>
        <v>0</v>
      </c>
      <c r="R169" s="124">
        <f>R170</f>
        <v>0</v>
      </c>
      <c r="T169" s="125">
        <f>T170</f>
        <v>0</v>
      </c>
      <c r="AR169" s="119" t="s">
        <v>172</v>
      </c>
      <c r="AT169" s="126" t="s">
        <v>74</v>
      </c>
      <c r="AU169" s="126" t="s">
        <v>75</v>
      </c>
      <c r="AY169" s="119" t="s">
        <v>148</v>
      </c>
      <c r="BK169" s="127">
        <f>BK170</f>
        <v>0</v>
      </c>
    </row>
    <row r="170" spans="2:65" s="11" customFormat="1" ht="22.75" customHeight="1">
      <c r="B170" s="118"/>
      <c r="D170" s="119" t="s">
        <v>74</v>
      </c>
      <c r="E170" s="128" t="s">
        <v>271</v>
      </c>
      <c r="F170" s="128" t="s">
        <v>272</v>
      </c>
      <c r="I170" s="121"/>
      <c r="J170" s="129">
        <f>BK170</f>
        <v>0</v>
      </c>
      <c r="L170" s="118"/>
      <c r="M170" s="123"/>
      <c r="P170" s="124">
        <f>SUM(P171:P172)</f>
        <v>0</v>
      </c>
      <c r="R170" s="124">
        <f>SUM(R171:R172)</f>
        <v>0</v>
      </c>
      <c r="T170" s="125">
        <f>SUM(T171:T172)</f>
        <v>0</v>
      </c>
      <c r="AR170" s="119" t="s">
        <v>172</v>
      </c>
      <c r="AT170" s="126" t="s">
        <v>74</v>
      </c>
      <c r="AU170" s="126" t="s">
        <v>80</v>
      </c>
      <c r="AY170" s="119" t="s">
        <v>148</v>
      </c>
      <c r="BK170" s="127">
        <f>SUM(BK171:BK172)</f>
        <v>0</v>
      </c>
    </row>
    <row r="171" spans="2:65" s="1" customFormat="1" ht="24.15" customHeight="1">
      <c r="B171" s="130"/>
      <c r="C171" s="131" t="s">
        <v>273</v>
      </c>
      <c r="D171" s="131" t="s">
        <v>154</v>
      </c>
      <c r="E171" s="132" t="s">
        <v>274</v>
      </c>
      <c r="F171" s="133" t="s">
        <v>275</v>
      </c>
      <c r="G171" s="134" t="s">
        <v>246</v>
      </c>
      <c r="H171" s="135">
        <v>327.39999999999998</v>
      </c>
      <c r="I171" s="136"/>
      <c r="J171" s="137">
        <f>ROUND(I171*H171,2)</f>
        <v>0</v>
      </c>
      <c r="K171" s="133" t="s">
        <v>194</v>
      </c>
      <c r="L171" s="31"/>
      <c r="M171" s="138" t="s">
        <v>1</v>
      </c>
      <c r="N171" s="139" t="s">
        <v>40</v>
      </c>
      <c r="P171" s="140">
        <f>O171*H171</f>
        <v>0</v>
      </c>
      <c r="Q171" s="140">
        <v>0</v>
      </c>
      <c r="R171" s="140">
        <f>Q171*H171</f>
        <v>0</v>
      </c>
      <c r="S171" s="140">
        <v>0</v>
      </c>
      <c r="T171" s="141">
        <f>S171*H171</f>
        <v>0</v>
      </c>
      <c r="AR171" s="142" t="s">
        <v>276</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276</v>
      </c>
      <c r="BM171" s="142" t="s">
        <v>277</v>
      </c>
    </row>
    <row r="172" spans="2:65" s="1" customFormat="1" ht="10">
      <c r="B172" s="31"/>
      <c r="D172" s="144" t="s">
        <v>161</v>
      </c>
      <c r="F172" s="145" t="s">
        <v>278</v>
      </c>
      <c r="I172" s="146"/>
      <c r="L172" s="31"/>
      <c r="M172" s="174"/>
      <c r="N172" s="164"/>
      <c r="O172" s="164"/>
      <c r="P172" s="164"/>
      <c r="Q172" s="164"/>
      <c r="R172" s="164"/>
      <c r="S172" s="164"/>
      <c r="T172" s="175"/>
      <c r="AT172" s="16" t="s">
        <v>161</v>
      </c>
      <c r="AU172" s="16" t="s">
        <v>85</v>
      </c>
    </row>
    <row r="173" spans="2:65" s="1" customFormat="1" ht="7" customHeight="1">
      <c r="B173" s="43"/>
      <c r="C173" s="44"/>
      <c r="D173" s="44"/>
      <c r="E173" s="44"/>
      <c r="F173" s="44"/>
      <c r="G173" s="44"/>
      <c r="H173" s="44"/>
      <c r="I173" s="44"/>
      <c r="J173" s="44"/>
      <c r="K173" s="44"/>
      <c r="L173" s="31"/>
    </row>
  </sheetData>
  <autoFilter ref="C125:K172" xr:uid="{00000000-0009-0000-0000-000002000000}"/>
  <mergeCells count="9">
    <mergeCell ref="E87:H87"/>
    <mergeCell ref="E116:H116"/>
    <mergeCell ref="E118:H118"/>
    <mergeCell ref="L2:V2"/>
    <mergeCell ref="E7:H7"/>
    <mergeCell ref="E9:H9"/>
    <mergeCell ref="E18:H18"/>
    <mergeCell ref="E27:H27"/>
    <mergeCell ref="E85:H85"/>
  </mergeCells>
  <hyperlinks>
    <hyperlink ref="F130" r:id="rId1" xr:uid="{00000000-0004-0000-0200-000000000000}"/>
    <hyperlink ref="F132" r:id="rId2" xr:uid="{00000000-0004-0000-0200-000001000000}"/>
    <hyperlink ref="F134" r:id="rId3" xr:uid="{00000000-0004-0000-0200-000002000000}"/>
    <hyperlink ref="F136" r:id="rId4" xr:uid="{00000000-0004-0000-0200-000003000000}"/>
    <hyperlink ref="F140" r:id="rId5" xr:uid="{00000000-0004-0000-0200-000004000000}"/>
    <hyperlink ref="F145" r:id="rId6" xr:uid="{00000000-0004-0000-0200-000005000000}"/>
    <hyperlink ref="F149" r:id="rId7" xr:uid="{00000000-0004-0000-0200-000006000000}"/>
    <hyperlink ref="F152" r:id="rId8" xr:uid="{00000000-0004-0000-0200-000007000000}"/>
    <hyperlink ref="F155" r:id="rId9" xr:uid="{00000000-0004-0000-0200-000008000000}"/>
    <hyperlink ref="F158" r:id="rId10" xr:uid="{00000000-0004-0000-0200-000009000000}"/>
    <hyperlink ref="F163" r:id="rId11" xr:uid="{00000000-0004-0000-0200-00000A000000}"/>
    <hyperlink ref="F165" r:id="rId12" xr:uid="{00000000-0004-0000-0200-00000B000000}"/>
    <hyperlink ref="F168" r:id="rId13" xr:uid="{00000000-0004-0000-0200-00000C000000}"/>
    <hyperlink ref="F172" r:id="rId14" xr:uid="{00000000-0004-0000-0200-00000D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93"/>
  <sheetViews>
    <sheetView showGridLines="0" topLeftCell="A260" workbookViewId="0">
      <selection activeCell="F275" sqref="F275"/>
    </sheetView>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88</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279</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ROUND(J129,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ROUND((SUM(BE129:BE292)),  2)</f>
        <v>0</v>
      </c>
      <c r="I33" s="90">
        <v>0.21</v>
      </c>
      <c r="J33" s="89">
        <f>ROUND(((SUM(BE129:BE292))*I33),  2)</f>
        <v>0</v>
      </c>
      <c r="L33" s="31"/>
    </row>
    <row r="34" spans="2:12" s="1" customFormat="1" ht="14.4" customHeight="1">
      <c r="B34" s="31"/>
      <c r="E34" s="26" t="s">
        <v>41</v>
      </c>
      <c r="F34" s="89">
        <f>ROUND((SUM(BF129:BF292)),  2)</f>
        <v>0</v>
      </c>
      <c r="I34" s="90">
        <v>0.12</v>
      </c>
      <c r="J34" s="89">
        <f>ROUND(((SUM(BF129:BF292))*I34),  2)</f>
        <v>0</v>
      </c>
      <c r="L34" s="31"/>
    </row>
    <row r="35" spans="2:12" s="1" customFormat="1" ht="14.4" hidden="1" customHeight="1">
      <c r="B35" s="31"/>
      <c r="E35" s="26" t="s">
        <v>42</v>
      </c>
      <c r="F35" s="89">
        <f>ROUND((SUM(BG129:BG292)),  2)</f>
        <v>0</v>
      </c>
      <c r="I35" s="90">
        <v>0.21</v>
      </c>
      <c r="J35" s="89">
        <f>0</f>
        <v>0</v>
      </c>
      <c r="L35" s="31"/>
    </row>
    <row r="36" spans="2:12" s="1" customFormat="1" ht="14.4" hidden="1" customHeight="1">
      <c r="B36" s="31"/>
      <c r="E36" s="26" t="s">
        <v>43</v>
      </c>
      <c r="F36" s="89">
        <f>ROUND((SUM(BH129:BH292)),  2)</f>
        <v>0</v>
      </c>
      <c r="I36" s="90">
        <v>0.12</v>
      </c>
      <c r="J36" s="89">
        <f>0</f>
        <v>0</v>
      </c>
      <c r="L36" s="31"/>
    </row>
    <row r="37" spans="2:12" s="1" customFormat="1" ht="14.4" hidden="1" customHeight="1">
      <c r="B37" s="31"/>
      <c r="E37" s="26" t="s">
        <v>44</v>
      </c>
      <c r="F37" s="89">
        <f>ROUND((SUM(BI129:BI292)),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A-N - Střecha A,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J129</f>
        <v>0</v>
      </c>
      <c r="L96" s="31"/>
      <c r="AU96" s="16" t="s">
        <v>128</v>
      </c>
    </row>
    <row r="97" spans="2:12" s="8" customFormat="1" ht="25" customHeight="1">
      <c r="B97" s="102"/>
      <c r="D97" s="103" t="s">
        <v>178</v>
      </c>
      <c r="E97" s="104"/>
      <c r="F97" s="104"/>
      <c r="G97" s="104"/>
      <c r="H97" s="104"/>
      <c r="I97" s="104"/>
      <c r="J97" s="105">
        <f>J130</f>
        <v>0</v>
      </c>
      <c r="L97" s="102"/>
    </row>
    <row r="98" spans="2:12" s="9" customFormat="1" ht="19.899999999999999" customHeight="1">
      <c r="B98" s="106"/>
      <c r="D98" s="107" t="s">
        <v>280</v>
      </c>
      <c r="E98" s="108"/>
      <c r="F98" s="108"/>
      <c r="G98" s="108"/>
      <c r="H98" s="108"/>
      <c r="I98" s="108"/>
      <c r="J98" s="109">
        <f>J131</f>
        <v>0</v>
      </c>
      <c r="L98" s="106"/>
    </row>
    <row r="99" spans="2:12" s="9" customFormat="1" ht="19.899999999999999" customHeight="1">
      <c r="B99" s="106"/>
      <c r="D99" s="107" t="s">
        <v>281</v>
      </c>
      <c r="E99" s="108"/>
      <c r="F99" s="108"/>
      <c r="G99" s="108"/>
      <c r="H99" s="108"/>
      <c r="I99" s="108"/>
      <c r="J99" s="109">
        <f>J149</f>
        <v>0</v>
      </c>
      <c r="L99" s="106"/>
    </row>
    <row r="100" spans="2:12" s="8" customFormat="1" ht="25" customHeight="1">
      <c r="B100" s="102"/>
      <c r="D100" s="103" t="s">
        <v>129</v>
      </c>
      <c r="E100" s="104"/>
      <c r="F100" s="104"/>
      <c r="G100" s="104"/>
      <c r="H100" s="104"/>
      <c r="I100" s="104"/>
      <c r="J100" s="105">
        <f>J152</f>
        <v>0</v>
      </c>
      <c r="L100" s="102"/>
    </row>
    <row r="101" spans="2:12" s="9" customFormat="1" ht="19.899999999999999" customHeight="1">
      <c r="B101" s="106"/>
      <c r="D101" s="107" t="s">
        <v>180</v>
      </c>
      <c r="E101" s="108"/>
      <c r="F101" s="108"/>
      <c r="G101" s="108"/>
      <c r="H101" s="108"/>
      <c r="I101" s="108"/>
      <c r="J101" s="109">
        <f>J153</f>
        <v>0</v>
      </c>
      <c r="L101" s="106"/>
    </row>
    <row r="102" spans="2:12" s="9" customFormat="1" ht="19.899999999999999" customHeight="1">
      <c r="B102" s="106"/>
      <c r="D102" s="107" t="s">
        <v>181</v>
      </c>
      <c r="E102" s="108"/>
      <c r="F102" s="108"/>
      <c r="G102" s="108"/>
      <c r="H102" s="108"/>
      <c r="I102" s="108"/>
      <c r="J102" s="109">
        <f>J179</f>
        <v>0</v>
      </c>
      <c r="L102" s="106"/>
    </row>
    <row r="103" spans="2:12" s="9" customFormat="1" ht="19.899999999999999" customHeight="1">
      <c r="B103" s="106"/>
      <c r="D103" s="107" t="s">
        <v>282</v>
      </c>
      <c r="E103" s="108"/>
      <c r="F103" s="108"/>
      <c r="G103" s="108"/>
      <c r="H103" s="108"/>
      <c r="I103" s="108"/>
      <c r="J103" s="109">
        <f>J212</f>
        <v>0</v>
      </c>
      <c r="L103" s="106"/>
    </row>
    <row r="104" spans="2:12" s="9" customFormat="1" ht="19.899999999999999" customHeight="1">
      <c r="B104" s="106"/>
      <c r="D104" s="107" t="s">
        <v>182</v>
      </c>
      <c r="E104" s="108"/>
      <c r="F104" s="108"/>
      <c r="G104" s="108"/>
      <c r="H104" s="108"/>
      <c r="I104" s="108"/>
      <c r="J104" s="109">
        <f>J220</f>
        <v>0</v>
      </c>
      <c r="L104" s="106"/>
    </row>
    <row r="105" spans="2:12" s="9" customFormat="1" ht="19.899999999999999" customHeight="1">
      <c r="B105" s="106"/>
      <c r="D105" s="107" t="s">
        <v>283</v>
      </c>
      <c r="E105" s="108"/>
      <c r="F105" s="108"/>
      <c r="G105" s="108"/>
      <c r="H105" s="108"/>
      <c r="I105" s="108"/>
      <c r="J105" s="109">
        <f>J223</f>
        <v>0</v>
      </c>
      <c r="L105" s="106"/>
    </row>
    <row r="106" spans="2:12" s="9" customFormat="1" ht="19.899999999999999" customHeight="1">
      <c r="B106" s="106"/>
      <c r="D106" s="107" t="s">
        <v>183</v>
      </c>
      <c r="E106" s="108"/>
      <c r="F106" s="108"/>
      <c r="G106" s="108"/>
      <c r="H106" s="108"/>
      <c r="I106" s="108"/>
      <c r="J106" s="109">
        <f>J232</f>
        <v>0</v>
      </c>
      <c r="L106" s="106"/>
    </row>
    <row r="107" spans="2:12" s="9" customFormat="1" ht="19.899999999999999" customHeight="1">
      <c r="B107" s="106"/>
      <c r="D107" s="107" t="s">
        <v>284</v>
      </c>
      <c r="E107" s="108"/>
      <c r="F107" s="108"/>
      <c r="G107" s="108"/>
      <c r="H107" s="108"/>
      <c r="I107" s="108"/>
      <c r="J107" s="109">
        <f>J253</f>
        <v>0</v>
      </c>
      <c r="L107" s="106"/>
    </row>
    <row r="108" spans="2:12" s="8" customFormat="1" ht="25" customHeight="1">
      <c r="B108" s="102"/>
      <c r="D108" s="103" t="s">
        <v>130</v>
      </c>
      <c r="E108" s="104"/>
      <c r="F108" s="104"/>
      <c r="G108" s="104"/>
      <c r="H108" s="104"/>
      <c r="I108" s="104"/>
      <c r="J108" s="105">
        <f>J271</f>
        <v>0</v>
      </c>
      <c r="L108" s="102"/>
    </row>
    <row r="109" spans="2:12" s="9" customFormat="1" ht="19.899999999999999" customHeight="1">
      <c r="B109" s="106"/>
      <c r="D109" s="107" t="s">
        <v>132</v>
      </c>
      <c r="E109" s="108"/>
      <c r="F109" s="108"/>
      <c r="G109" s="108"/>
      <c r="H109" s="108"/>
      <c r="I109" s="108"/>
      <c r="J109" s="109">
        <f>J272</f>
        <v>0</v>
      </c>
      <c r="L109" s="106"/>
    </row>
    <row r="110" spans="2:12" s="1" customFormat="1" ht="21.75" customHeight="1">
      <c r="B110" s="31"/>
      <c r="L110" s="31"/>
    </row>
    <row r="111" spans="2:12" s="1" customFormat="1" ht="7" customHeight="1">
      <c r="B111" s="43"/>
      <c r="C111" s="44"/>
      <c r="D111" s="44"/>
      <c r="E111" s="44"/>
      <c r="F111" s="44"/>
      <c r="G111" s="44"/>
      <c r="H111" s="44"/>
      <c r="I111" s="44"/>
      <c r="J111" s="44"/>
      <c r="K111" s="44"/>
      <c r="L111" s="31"/>
    </row>
    <row r="115" spans="2:20" s="1" customFormat="1" ht="7" customHeight="1">
      <c r="B115" s="45"/>
      <c r="C115" s="46"/>
      <c r="D115" s="46"/>
      <c r="E115" s="46"/>
      <c r="F115" s="46"/>
      <c r="G115" s="46"/>
      <c r="H115" s="46"/>
      <c r="I115" s="46"/>
      <c r="J115" s="46"/>
      <c r="K115" s="46"/>
      <c r="L115" s="31"/>
    </row>
    <row r="116" spans="2:20" s="1" customFormat="1" ht="25" customHeight="1">
      <c r="B116" s="31"/>
      <c r="C116" s="20" t="s">
        <v>133</v>
      </c>
      <c r="L116" s="31"/>
    </row>
    <row r="117" spans="2:20" s="1" customFormat="1" ht="7" customHeight="1">
      <c r="B117" s="31"/>
      <c r="L117" s="31"/>
    </row>
    <row r="118" spans="2:20" s="1" customFormat="1" ht="12" customHeight="1">
      <c r="B118" s="31"/>
      <c r="C118" s="26" t="s">
        <v>16</v>
      </c>
      <c r="L118" s="31"/>
    </row>
    <row r="119" spans="2:20" s="1" customFormat="1" ht="16.5" customHeight="1">
      <c r="B119" s="31"/>
      <c r="E119" s="234" t="str">
        <f>E7</f>
        <v>Stavební úpravy střech objektu MSH</v>
      </c>
      <c r="F119" s="235"/>
      <c r="G119" s="235"/>
      <c r="H119" s="235"/>
      <c r="L119" s="31"/>
    </row>
    <row r="120" spans="2:20" s="1" customFormat="1" ht="12" customHeight="1">
      <c r="B120" s="31"/>
      <c r="C120" s="26" t="s">
        <v>176</v>
      </c>
      <c r="L120" s="31"/>
    </row>
    <row r="121" spans="2:20" s="1" customFormat="1" ht="16.5" customHeight="1">
      <c r="B121" s="31"/>
      <c r="E121" s="196" t="str">
        <f>E9</f>
        <v>A-N - Střecha A, nové konstrukce</v>
      </c>
      <c r="F121" s="232"/>
      <c r="G121" s="232"/>
      <c r="H121" s="232"/>
      <c r="L121" s="31"/>
    </row>
    <row r="122" spans="2:20" s="1" customFormat="1" ht="7" customHeight="1">
      <c r="B122" s="31"/>
      <c r="L122" s="31"/>
    </row>
    <row r="123" spans="2:20" s="1" customFormat="1" ht="12" customHeight="1">
      <c r="B123" s="31"/>
      <c r="C123" s="26" t="s">
        <v>20</v>
      </c>
      <c r="F123" s="24" t="str">
        <f>F12</f>
        <v>Louny</v>
      </c>
      <c r="I123" s="26" t="s">
        <v>22</v>
      </c>
      <c r="J123" s="51" t="str">
        <f>IF(J12="","",J12)</f>
        <v>31. 1. 2025</v>
      </c>
      <c r="L123" s="31"/>
    </row>
    <row r="124" spans="2:20" s="1" customFormat="1" ht="7" customHeight="1">
      <c r="B124" s="31"/>
      <c r="L124" s="31"/>
    </row>
    <row r="125" spans="2:20" s="1" customFormat="1" ht="15.15" customHeight="1">
      <c r="B125" s="31"/>
      <c r="C125" s="26" t="s">
        <v>24</v>
      </c>
      <c r="F125" s="24" t="str">
        <f>E15</f>
        <v xml:space="preserve"> </v>
      </c>
      <c r="I125" s="26" t="s">
        <v>30</v>
      </c>
      <c r="J125" s="29" t="str">
        <f>E21</f>
        <v xml:space="preserve"> </v>
      </c>
      <c r="L125" s="31"/>
    </row>
    <row r="126" spans="2:20" s="1" customFormat="1" ht="15.15" customHeight="1">
      <c r="B126" s="31"/>
      <c r="C126" s="26" t="s">
        <v>28</v>
      </c>
      <c r="F126" s="24" t="str">
        <f>IF(E18="","",E18)</f>
        <v>Vyplň údaj</v>
      </c>
      <c r="I126" s="26" t="s">
        <v>32</v>
      </c>
      <c r="J126" s="29" t="str">
        <f>E24</f>
        <v xml:space="preserve"> </v>
      </c>
      <c r="L126" s="31"/>
    </row>
    <row r="127" spans="2:20" s="1" customFormat="1" ht="10.25" customHeight="1">
      <c r="B127" s="31"/>
      <c r="L127" s="31"/>
    </row>
    <row r="128" spans="2:20" s="10" customFormat="1" ht="29.25" customHeight="1">
      <c r="B128" s="110"/>
      <c r="C128" s="111" t="s">
        <v>134</v>
      </c>
      <c r="D128" s="112" t="s">
        <v>60</v>
      </c>
      <c r="E128" s="112" t="s">
        <v>56</v>
      </c>
      <c r="F128" s="112" t="s">
        <v>57</v>
      </c>
      <c r="G128" s="112" t="s">
        <v>135</v>
      </c>
      <c r="H128" s="112" t="s">
        <v>136</v>
      </c>
      <c r="I128" s="112" t="s">
        <v>137</v>
      </c>
      <c r="J128" s="112" t="s">
        <v>126</v>
      </c>
      <c r="K128" s="113" t="s">
        <v>138</v>
      </c>
      <c r="L128" s="110"/>
      <c r="M128" s="58" t="s">
        <v>1</v>
      </c>
      <c r="N128" s="59" t="s">
        <v>39</v>
      </c>
      <c r="O128" s="59" t="s">
        <v>139</v>
      </c>
      <c r="P128" s="59" t="s">
        <v>140</v>
      </c>
      <c r="Q128" s="59" t="s">
        <v>141</v>
      </c>
      <c r="R128" s="59" t="s">
        <v>142</v>
      </c>
      <c r="S128" s="59" t="s">
        <v>143</v>
      </c>
      <c r="T128" s="60" t="s">
        <v>144</v>
      </c>
    </row>
    <row r="129" spans="2:65" s="1" customFormat="1" ht="22.75" customHeight="1">
      <c r="B129" s="31"/>
      <c r="C129" s="63" t="s">
        <v>145</v>
      </c>
      <c r="J129" s="114">
        <f>BK129</f>
        <v>0</v>
      </c>
      <c r="L129" s="31"/>
      <c r="M129" s="61"/>
      <c r="N129" s="52"/>
      <c r="O129" s="52"/>
      <c r="P129" s="115">
        <f>P130+P152+P271</f>
        <v>0</v>
      </c>
      <c r="Q129" s="52"/>
      <c r="R129" s="115">
        <f>R130+R152+R271</f>
        <v>59.646515219999998</v>
      </c>
      <c r="S129" s="52"/>
      <c r="T129" s="116">
        <f>T130+T152+T271</f>
        <v>0</v>
      </c>
      <c r="AT129" s="16" t="s">
        <v>74</v>
      </c>
      <c r="AU129" s="16" t="s">
        <v>128</v>
      </c>
      <c r="BK129" s="117">
        <f>BK130+BK152+BK271</f>
        <v>0</v>
      </c>
    </row>
    <row r="130" spans="2:65" s="11" customFormat="1" ht="25.9" customHeight="1">
      <c r="B130" s="118"/>
      <c r="D130" s="119" t="s">
        <v>74</v>
      </c>
      <c r="E130" s="120" t="s">
        <v>187</v>
      </c>
      <c r="F130" s="120" t="s">
        <v>188</v>
      </c>
      <c r="I130" s="121"/>
      <c r="J130" s="122">
        <f>BK130</f>
        <v>0</v>
      </c>
      <c r="L130" s="118"/>
      <c r="M130" s="123"/>
      <c r="P130" s="124">
        <f>P131+P149</f>
        <v>0</v>
      </c>
      <c r="R130" s="124">
        <f>R131+R149</f>
        <v>1.1556330000000001</v>
      </c>
      <c r="T130" s="125">
        <f>T131+T149</f>
        <v>0</v>
      </c>
      <c r="AR130" s="119" t="s">
        <v>80</v>
      </c>
      <c r="AT130" s="126" t="s">
        <v>74</v>
      </c>
      <c r="AU130" s="126" t="s">
        <v>75</v>
      </c>
      <c r="AY130" s="119" t="s">
        <v>148</v>
      </c>
      <c r="BK130" s="127">
        <f>BK131+BK149</f>
        <v>0</v>
      </c>
    </row>
    <row r="131" spans="2:65" s="11" customFormat="1" ht="22.75" customHeight="1">
      <c r="B131" s="118"/>
      <c r="D131" s="119" t="s">
        <v>74</v>
      </c>
      <c r="E131" s="128" t="s">
        <v>220</v>
      </c>
      <c r="F131" s="128" t="s">
        <v>285</v>
      </c>
      <c r="I131" s="121"/>
      <c r="J131" s="129">
        <f>BK131</f>
        <v>0</v>
      </c>
      <c r="L131" s="118"/>
      <c r="M131" s="123"/>
      <c r="P131" s="124">
        <f>SUM(P132:P148)</f>
        <v>0</v>
      </c>
      <c r="R131" s="124">
        <f>SUM(R132:R148)</f>
        <v>1.1556330000000001</v>
      </c>
      <c r="T131" s="125">
        <f>SUM(T132:T148)</f>
        <v>0</v>
      </c>
      <c r="AR131" s="119" t="s">
        <v>80</v>
      </c>
      <c r="AT131" s="126" t="s">
        <v>74</v>
      </c>
      <c r="AU131" s="126" t="s">
        <v>80</v>
      </c>
      <c r="AY131" s="119" t="s">
        <v>148</v>
      </c>
      <c r="BK131" s="127">
        <f>SUM(BK132:BK148)</f>
        <v>0</v>
      </c>
    </row>
    <row r="132" spans="2:65" s="1" customFormat="1" ht="24.15" customHeight="1">
      <c r="B132" s="130"/>
      <c r="C132" s="131" t="s">
        <v>80</v>
      </c>
      <c r="D132" s="131" t="s">
        <v>154</v>
      </c>
      <c r="E132" s="132" t="s">
        <v>286</v>
      </c>
      <c r="F132" s="133" t="s">
        <v>287</v>
      </c>
      <c r="G132" s="134" t="s">
        <v>214</v>
      </c>
      <c r="H132" s="135">
        <v>179.81</v>
      </c>
      <c r="I132" s="136"/>
      <c r="J132" s="137">
        <f>ROUND(I132*H132,2)</f>
        <v>0</v>
      </c>
      <c r="K132" s="133" t="s">
        <v>1</v>
      </c>
      <c r="L132" s="31"/>
      <c r="M132" s="138" t="s">
        <v>1</v>
      </c>
      <c r="N132" s="139" t="s">
        <v>40</v>
      </c>
      <c r="P132" s="140">
        <f>O132*H132</f>
        <v>0</v>
      </c>
      <c r="Q132" s="140">
        <v>6.3E-3</v>
      </c>
      <c r="R132" s="140">
        <f>Q132*H132</f>
        <v>1.132803</v>
      </c>
      <c r="S132" s="140">
        <v>0</v>
      </c>
      <c r="T132" s="141">
        <f>S132*H132</f>
        <v>0</v>
      </c>
      <c r="AR132" s="142" t="s">
        <v>195</v>
      </c>
      <c r="AT132" s="142" t="s">
        <v>154</v>
      </c>
      <c r="AU132" s="142" t="s">
        <v>85</v>
      </c>
      <c r="AY132" s="16" t="s">
        <v>148</v>
      </c>
      <c r="BE132" s="143">
        <f>IF(N132="základní",J132,0)</f>
        <v>0</v>
      </c>
      <c r="BF132" s="143">
        <f>IF(N132="snížená",J132,0)</f>
        <v>0</v>
      </c>
      <c r="BG132" s="143">
        <f>IF(N132="zákl. přenesená",J132,0)</f>
        <v>0</v>
      </c>
      <c r="BH132" s="143">
        <f>IF(N132="sníž. přenesená",J132,0)</f>
        <v>0</v>
      </c>
      <c r="BI132" s="143">
        <f>IF(N132="nulová",J132,0)</f>
        <v>0</v>
      </c>
      <c r="BJ132" s="16" t="s">
        <v>80</v>
      </c>
      <c r="BK132" s="143">
        <f>ROUND(I132*H132,2)</f>
        <v>0</v>
      </c>
      <c r="BL132" s="16" t="s">
        <v>195</v>
      </c>
      <c r="BM132" s="142" t="s">
        <v>288</v>
      </c>
    </row>
    <row r="133" spans="2:65" s="13" customFormat="1" ht="10">
      <c r="B133" s="155"/>
      <c r="D133" s="149" t="s">
        <v>163</v>
      </c>
      <c r="E133" s="156" t="s">
        <v>1</v>
      </c>
      <c r="F133" s="157" t="s">
        <v>289</v>
      </c>
      <c r="H133" s="158">
        <v>173</v>
      </c>
      <c r="I133" s="159"/>
      <c r="L133" s="155"/>
      <c r="M133" s="160"/>
      <c r="T133" s="161"/>
      <c r="AT133" s="156" t="s">
        <v>163</v>
      </c>
      <c r="AU133" s="156" t="s">
        <v>85</v>
      </c>
      <c r="AV133" s="13" t="s">
        <v>85</v>
      </c>
      <c r="AW133" s="13" t="s">
        <v>31</v>
      </c>
      <c r="AX133" s="13" t="s">
        <v>75</v>
      </c>
      <c r="AY133" s="156" t="s">
        <v>148</v>
      </c>
    </row>
    <row r="134" spans="2:65" s="12" customFormat="1" ht="10">
      <c r="B134" s="148"/>
      <c r="D134" s="149" t="s">
        <v>163</v>
      </c>
      <c r="E134" s="150" t="s">
        <v>1</v>
      </c>
      <c r="F134" s="151" t="s">
        <v>290</v>
      </c>
      <c r="H134" s="150" t="s">
        <v>1</v>
      </c>
      <c r="I134" s="152"/>
      <c r="L134" s="148"/>
      <c r="M134" s="153"/>
      <c r="T134" s="154"/>
      <c r="AT134" s="150" t="s">
        <v>163</v>
      </c>
      <c r="AU134" s="150" t="s">
        <v>85</v>
      </c>
      <c r="AV134" s="12" t="s">
        <v>80</v>
      </c>
      <c r="AW134" s="12" t="s">
        <v>31</v>
      </c>
      <c r="AX134" s="12" t="s">
        <v>75</v>
      </c>
      <c r="AY134" s="150" t="s">
        <v>148</v>
      </c>
    </row>
    <row r="135" spans="2:65" s="13" customFormat="1" ht="10">
      <c r="B135" s="155"/>
      <c r="D135" s="149" t="s">
        <v>163</v>
      </c>
      <c r="E135" s="156" t="s">
        <v>1</v>
      </c>
      <c r="F135" s="157" t="s">
        <v>291</v>
      </c>
      <c r="H135" s="158">
        <v>6.81</v>
      </c>
      <c r="I135" s="159"/>
      <c r="L135" s="155"/>
      <c r="M135" s="160"/>
      <c r="T135" s="161"/>
      <c r="AT135" s="156" t="s">
        <v>163</v>
      </c>
      <c r="AU135" s="156" t="s">
        <v>85</v>
      </c>
      <c r="AV135" s="13" t="s">
        <v>85</v>
      </c>
      <c r="AW135" s="13" t="s">
        <v>31</v>
      </c>
      <c r="AX135" s="13" t="s">
        <v>75</v>
      </c>
      <c r="AY135" s="156" t="s">
        <v>148</v>
      </c>
    </row>
    <row r="136" spans="2:65" s="14" customFormat="1" ht="10">
      <c r="B136" s="167"/>
      <c r="D136" s="149" t="s">
        <v>163</v>
      </c>
      <c r="E136" s="168" t="s">
        <v>1</v>
      </c>
      <c r="F136" s="169" t="s">
        <v>219</v>
      </c>
      <c r="H136" s="170">
        <v>179.81</v>
      </c>
      <c r="I136" s="171"/>
      <c r="L136" s="167"/>
      <c r="M136" s="172"/>
      <c r="T136" s="173"/>
      <c r="AT136" s="168" t="s">
        <v>163</v>
      </c>
      <c r="AU136" s="168" t="s">
        <v>85</v>
      </c>
      <c r="AV136" s="14" t="s">
        <v>195</v>
      </c>
      <c r="AW136" s="14" t="s">
        <v>31</v>
      </c>
      <c r="AX136" s="14" t="s">
        <v>80</v>
      </c>
      <c r="AY136" s="168" t="s">
        <v>148</v>
      </c>
    </row>
    <row r="137" spans="2:65" s="1" customFormat="1" ht="16.5" customHeight="1">
      <c r="B137" s="130"/>
      <c r="C137" s="131" t="s">
        <v>85</v>
      </c>
      <c r="D137" s="131" t="s">
        <v>154</v>
      </c>
      <c r="E137" s="132" t="s">
        <v>292</v>
      </c>
      <c r="F137" s="133" t="s">
        <v>293</v>
      </c>
      <c r="G137" s="134" t="s">
        <v>214</v>
      </c>
      <c r="H137" s="135">
        <v>3</v>
      </c>
      <c r="I137" s="136"/>
      <c r="J137" s="137">
        <f>ROUND(I137*H137,2)</f>
        <v>0</v>
      </c>
      <c r="K137" s="133" t="s">
        <v>194</v>
      </c>
      <c r="L137" s="31"/>
      <c r="M137" s="138" t="s">
        <v>1</v>
      </c>
      <c r="N137" s="139" t="s">
        <v>40</v>
      </c>
      <c r="P137" s="140">
        <f>O137*H137</f>
        <v>0</v>
      </c>
      <c r="Q137" s="140">
        <v>2.5999999999999998E-4</v>
      </c>
      <c r="R137" s="140">
        <f>Q137*H137</f>
        <v>7.7999999999999988E-4</v>
      </c>
      <c r="S137" s="140">
        <v>0</v>
      </c>
      <c r="T137" s="141">
        <f>S137*H137</f>
        <v>0</v>
      </c>
      <c r="AR137" s="142" t="s">
        <v>195</v>
      </c>
      <c r="AT137" s="142" t="s">
        <v>154</v>
      </c>
      <c r="AU137" s="142" t="s">
        <v>85</v>
      </c>
      <c r="AY137" s="16" t="s">
        <v>148</v>
      </c>
      <c r="BE137" s="143">
        <f>IF(N137="základní",J137,0)</f>
        <v>0</v>
      </c>
      <c r="BF137" s="143">
        <f>IF(N137="snížená",J137,0)</f>
        <v>0</v>
      </c>
      <c r="BG137" s="143">
        <f>IF(N137="zákl. přenesená",J137,0)</f>
        <v>0</v>
      </c>
      <c r="BH137" s="143">
        <f>IF(N137="sníž. přenesená",J137,0)</f>
        <v>0</v>
      </c>
      <c r="BI137" s="143">
        <f>IF(N137="nulová",J137,0)</f>
        <v>0</v>
      </c>
      <c r="BJ137" s="16" t="s">
        <v>80</v>
      </c>
      <c r="BK137" s="143">
        <f>ROUND(I137*H137,2)</f>
        <v>0</v>
      </c>
      <c r="BL137" s="16" t="s">
        <v>195</v>
      </c>
      <c r="BM137" s="142" t="s">
        <v>294</v>
      </c>
    </row>
    <row r="138" spans="2:65" s="1" customFormat="1" ht="10">
      <c r="B138" s="31"/>
      <c r="D138" s="144" t="s">
        <v>161</v>
      </c>
      <c r="F138" s="145" t="s">
        <v>295</v>
      </c>
      <c r="I138" s="146"/>
      <c r="L138" s="31"/>
      <c r="M138" s="147"/>
      <c r="T138" s="55"/>
      <c r="AT138" s="16" t="s">
        <v>161</v>
      </c>
      <c r="AU138" s="16" t="s">
        <v>85</v>
      </c>
    </row>
    <row r="139" spans="2:65" s="13" customFormat="1" ht="10">
      <c r="B139" s="155"/>
      <c r="D139" s="149" t="s">
        <v>163</v>
      </c>
      <c r="E139" s="156" t="s">
        <v>1</v>
      </c>
      <c r="F139" s="157" t="s">
        <v>172</v>
      </c>
      <c r="H139" s="158">
        <v>3</v>
      </c>
      <c r="I139" s="159"/>
      <c r="L139" s="155"/>
      <c r="M139" s="160"/>
      <c r="T139" s="161"/>
      <c r="AT139" s="156" t="s">
        <v>163</v>
      </c>
      <c r="AU139" s="156" t="s">
        <v>85</v>
      </c>
      <c r="AV139" s="13" t="s">
        <v>85</v>
      </c>
      <c r="AW139" s="13" t="s">
        <v>31</v>
      </c>
      <c r="AX139" s="13" t="s">
        <v>80</v>
      </c>
      <c r="AY139" s="156" t="s">
        <v>148</v>
      </c>
    </row>
    <row r="140" spans="2:65" s="1" customFormat="1" ht="21.75" customHeight="1">
      <c r="B140" s="130"/>
      <c r="C140" s="131" t="s">
        <v>172</v>
      </c>
      <c r="D140" s="131" t="s">
        <v>154</v>
      </c>
      <c r="E140" s="132" t="s">
        <v>296</v>
      </c>
      <c r="F140" s="133" t="s">
        <v>297</v>
      </c>
      <c r="G140" s="134" t="s">
        <v>214</v>
      </c>
      <c r="H140" s="135">
        <v>3</v>
      </c>
      <c r="I140" s="136"/>
      <c r="J140" s="137">
        <f>ROUND(I140*H140,2)</f>
        <v>0</v>
      </c>
      <c r="K140" s="133" t="s">
        <v>194</v>
      </c>
      <c r="L140" s="31"/>
      <c r="M140" s="138" t="s">
        <v>1</v>
      </c>
      <c r="N140" s="139" t="s">
        <v>40</v>
      </c>
      <c r="P140" s="140">
        <f>O140*H140</f>
        <v>0</v>
      </c>
      <c r="Q140" s="140">
        <v>4.3800000000000002E-3</v>
      </c>
      <c r="R140" s="140">
        <f>Q140*H140</f>
        <v>1.3140000000000001E-2</v>
      </c>
      <c r="S140" s="140">
        <v>0</v>
      </c>
      <c r="T140" s="141">
        <f>S140*H140</f>
        <v>0</v>
      </c>
      <c r="AR140" s="142" t="s">
        <v>195</v>
      </c>
      <c r="AT140" s="142" t="s">
        <v>154</v>
      </c>
      <c r="AU140" s="142" t="s">
        <v>85</v>
      </c>
      <c r="AY140" s="16" t="s">
        <v>148</v>
      </c>
      <c r="BE140" s="143">
        <f>IF(N140="základní",J140,0)</f>
        <v>0</v>
      </c>
      <c r="BF140" s="143">
        <f>IF(N140="snížená",J140,0)</f>
        <v>0</v>
      </c>
      <c r="BG140" s="143">
        <f>IF(N140="zákl. přenesená",J140,0)</f>
        <v>0</v>
      </c>
      <c r="BH140" s="143">
        <f>IF(N140="sníž. přenesená",J140,0)</f>
        <v>0</v>
      </c>
      <c r="BI140" s="143">
        <f>IF(N140="nulová",J140,0)</f>
        <v>0</v>
      </c>
      <c r="BJ140" s="16" t="s">
        <v>80</v>
      </c>
      <c r="BK140" s="143">
        <f>ROUND(I140*H140,2)</f>
        <v>0</v>
      </c>
      <c r="BL140" s="16" t="s">
        <v>195</v>
      </c>
      <c r="BM140" s="142" t="s">
        <v>298</v>
      </c>
    </row>
    <row r="141" spans="2:65" s="1" customFormat="1" ht="10">
      <c r="B141" s="31"/>
      <c r="D141" s="144" t="s">
        <v>161</v>
      </c>
      <c r="F141" s="145" t="s">
        <v>299</v>
      </c>
      <c r="I141" s="146"/>
      <c r="L141" s="31"/>
      <c r="M141" s="147"/>
      <c r="T141" s="55"/>
      <c r="AT141" s="16" t="s">
        <v>161</v>
      </c>
      <c r="AU141" s="16" t="s">
        <v>85</v>
      </c>
    </row>
    <row r="142" spans="2:65" s="13" customFormat="1" ht="10">
      <c r="B142" s="155"/>
      <c r="D142" s="149" t="s">
        <v>163</v>
      </c>
      <c r="E142" s="156" t="s">
        <v>1</v>
      </c>
      <c r="F142" s="157" t="s">
        <v>172</v>
      </c>
      <c r="H142" s="158">
        <v>3</v>
      </c>
      <c r="I142" s="159"/>
      <c r="L142" s="155"/>
      <c r="M142" s="160"/>
      <c r="T142" s="161"/>
      <c r="AT142" s="156" t="s">
        <v>163</v>
      </c>
      <c r="AU142" s="156" t="s">
        <v>85</v>
      </c>
      <c r="AV142" s="13" t="s">
        <v>85</v>
      </c>
      <c r="AW142" s="13" t="s">
        <v>31</v>
      </c>
      <c r="AX142" s="13" t="s">
        <v>80</v>
      </c>
      <c r="AY142" s="156" t="s">
        <v>148</v>
      </c>
    </row>
    <row r="143" spans="2:65" s="1" customFormat="1" ht="24.15" customHeight="1">
      <c r="B143" s="130"/>
      <c r="C143" s="131" t="s">
        <v>195</v>
      </c>
      <c r="D143" s="131" t="s">
        <v>154</v>
      </c>
      <c r="E143" s="132" t="s">
        <v>300</v>
      </c>
      <c r="F143" s="133" t="s">
        <v>301</v>
      </c>
      <c r="G143" s="134" t="s">
        <v>214</v>
      </c>
      <c r="H143" s="135">
        <v>3</v>
      </c>
      <c r="I143" s="136"/>
      <c r="J143" s="137">
        <f>ROUND(I143*H143,2)</f>
        <v>0</v>
      </c>
      <c r="K143" s="133" t="s">
        <v>194</v>
      </c>
      <c r="L143" s="31"/>
      <c r="M143" s="138" t="s">
        <v>1</v>
      </c>
      <c r="N143" s="139" t="s">
        <v>40</v>
      </c>
      <c r="P143" s="140">
        <f>O143*H143</f>
        <v>0</v>
      </c>
      <c r="Q143" s="140">
        <v>2.2000000000000001E-4</v>
      </c>
      <c r="R143" s="140">
        <f>Q143*H143</f>
        <v>6.6E-4</v>
      </c>
      <c r="S143" s="140">
        <v>0</v>
      </c>
      <c r="T143" s="141">
        <f>S143*H143</f>
        <v>0</v>
      </c>
      <c r="AR143" s="142" t="s">
        <v>195</v>
      </c>
      <c r="AT143" s="142" t="s">
        <v>154</v>
      </c>
      <c r="AU143" s="142" t="s">
        <v>85</v>
      </c>
      <c r="AY143" s="16" t="s">
        <v>148</v>
      </c>
      <c r="BE143" s="143">
        <f>IF(N143="základní",J143,0)</f>
        <v>0</v>
      </c>
      <c r="BF143" s="143">
        <f>IF(N143="snížená",J143,0)</f>
        <v>0</v>
      </c>
      <c r="BG143" s="143">
        <f>IF(N143="zákl. přenesená",J143,0)</f>
        <v>0</v>
      </c>
      <c r="BH143" s="143">
        <f>IF(N143="sníž. přenesená",J143,0)</f>
        <v>0</v>
      </c>
      <c r="BI143" s="143">
        <f>IF(N143="nulová",J143,0)</f>
        <v>0</v>
      </c>
      <c r="BJ143" s="16" t="s">
        <v>80</v>
      </c>
      <c r="BK143" s="143">
        <f>ROUND(I143*H143,2)</f>
        <v>0</v>
      </c>
      <c r="BL143" s="16" t="s">
        <v>195</v>
      </c>
      <c r="BM143" s="142" t="s">
        <v>302</v>
      </c>
    </row>
    <row r="144" spans="2:65" s="1" customFormat="1" ht="10">
      <c r="B144" s="31"/>
      <c r="D144" s="144" t="s">
        <v>161</v>
      </c>
      <c r="F144" s="145" t="s">
        <v>303</v>
      </c>
      <c r="I144" s="146"/>
      <c r="L144" s="31"/>
      <c r="M144" s="147"/>
      <c r="T144" s="55"/>
      <c r="AT144" s="16" t="s">
        <v>161</v>
      </c>
      <c r="AU144" s="16" t="s">
        <v>85</v>
      </c>
    </row>
    <row r="145" spans="2:65" s="13" customFormat="1" ht="10">
      <c r="B145" s="155"/>
      <c r="D145" s="149" t="s">
        <v>163</v>
      </c>
      <c r="E145" s="156" t="s">
        <v>1</v>
      </c>
      <c r="F145" s="157" t="s">
        <v>172</v>
      </c>
      <c r="H145" s="158">
        <v>3</v>
      </c>
      <c r="I145" s="159"/>
      <c r="L145" s="155"/>
      <c r="M145" s="160"/>
      <c r="T145" s="161"/>
      <c r="AT145" s="156" t="s">
        <v>163</v>
      </c>
      <c r="AU145" s="156" t="s">
        <v>85</v>
      </c>
      <c r="AV145" s="13" t="s">
        <v>85</v>
      </c>
      <c r="AW145" s="13" t="s">
        <v>31</v>
      </c>
      <c r="AX145" s="13" t="s">
        <v>80</v>
      </c>
      <c r="AY145" s="156" t="s">
        <v>148</v>
      </c>
    </row>
    <row r="146" spans="2:65" s="1" customFormat="1" ht="24.15" customHeight="1">
      <c r="B146" s="130"/>
      <c r="C146" s="131" t="s">
        <v>151</v>
      </c>
      <c r="D146" s="131" t="s">
        <v>154</v>
      </c>
      <c r="E146" s="132" t="s">
        <v>304</v>
      </c>
      <c r="F146" s="133" t="s">
        <v>305</v>
      </c>
      <c r="G146" s="134" t="s">
        <v>214</v>
      </c>
      <c r="H146" s="135">
        <v>3</v>
      </c>
      <c r="I146" s="136"/>
      <c r="J146" s="137">
        <f>ROUND(I146*H146,2)</f>
        <v>0</v>
      </c>
      <c r="K146" s="133" t="s">
        <v>194</v>
      </c>
      <c r="L146" s="31"/>
      <c r="M146" s="138" t="s">
        <v>1</v>
      </c>
      <c r="N146" s="139" t="s">
        <v>40</v>
      </c>
      <c r="P146" s="140">
        <f>O146*H146</f>
        <v>0</v>
      </c>
      <c r="Q146" s="140">
        <v>2.7499999999999998E-3</v>
      </c>
      <c r="R146" s="140">
        <f>Q146*H146</f>
        <v>8.2500000000000004E-3</v>
      </c>
      <c r="S146" s="140">
        <v>0</v>
      </c>
      <c r="T146" s="141">
        <f>S146*H146</f>
        <v>0</v>
      </c>
      <c r="AR146" s="142" t="s">
        <v>195</v>
      </c>
      <c r="AT146" s="142" t="s">
        <v>154</v>
      </c>
      <c r="AU146" s="142" t="s">
        <v>85</v>
      </c>
      <c r="AY146" s="16" t="s">
        <v>148</v>
      </c>
      <c r="BE146" s="143">
        <f>IF(N146="základní",J146,0)</f>
        <v>0</v>
      </c>
      <c r="BF146" s="143">
        <f>IF(N146="snížená",J146,0)</f>
        <v>0</v>
      </c>
      <c r="BG146" s="143">
        <f>IF(N146="zákl. přenesená",J146,0)</f>
        <v>0</v>
      </c>
      <c r="BH146" s="143">
        <f>IF(N146="sníž. přenesená",J146,0)</f>
        <v>0</v>
      </c>
      <c r="BI146" s="143">
        <f>IF(N146="nulová",J146,0)</f>
        <v>0</v>
      </c>
      <c r="BJ146" s="16" t="s">
        <v>80</v>
      </c>
      <c r="BK146" s="143">
        <f>ROUND(I146*H146,2)</f>
        <v>0</v>
      </c>
      <c r="BL146" s="16" t="s">
        <v>195</v>
      </c>
      <c r="BM146" s="142" t="s">
        <v>306</v>
      </c>
    </row>
    <row r="147" spans="2:65" s="1" customFormat="1" ht="10">
      <c r="B147" s="31"/>
      <c r="D147" s="144" t="s">
        <v>161</v>
      </c>
      <c r="F147" s="145" t="s">
        <v>307</v>
      </c>
      <c r="I147" s="146"/>
      <c r="L147" s="31"/>
      <c r="M147" s="147"/>
      <c r="T147" s="55"/>
      <c r="AT147" s="16" t="s">
        <v>161</v>
      </c>
      <c r="AU147" s="16" t="s">
        <v>85</v>
      </c>
    </row>
    <row r="148" spans="2:65" s="13" customFormat="1" ht="10">
      <c r="B148" s="155"/>
      <c r="D148" s="149" t="s">
        <v>163</v>
      </c>
      <c r="E148" s="156" t="s">
        <v>1</v>
      </c>
      <c r="F148" s="157" t="s">
        <v>172</v>
      </c>
      <c r="H148" s="158">
        <v>3</v>
      </c>
      <c r="I148" s="159"/>
      <c r="L148" s="155"/>
      <c r="M148" s="160"/>
      <c r="T148" s="161"/>
      <c r="AT148" s="156" t="s">
        <v>163</v>
      </c>
      <c r="AU148" s="156" t="s">
        <v>85</v>
      </c>
      <c r="AV148" s="13" t="s">
        <v>85</v>
      </c>
      <c r="AW148" s="13" t="s">
        <v>31</v>
      </c>
      <c r="AX148" s="13" t="s">
        <v>80</v>
      </c>
      <c r="AY148" s="156" t="s">
        <v>148</v>
      </c>
    </row>
    <row r="149" spans="2:65" s="11" customFormat="1" ht="22.75" customHeight="1">
      <c r="B149" s="118"/>
      <c r="D149" s="119" t="s">
        <v>74</v>
      </c>
      <c r="E149" s="128" t="s">
        <v>308</v>
      </c>
      <c r="F149" s="128" t="s">
        <v>309</v>
      </c>
      <c r="I149" s="121"/>
      <c r="J149" s="129">
        <f>BK149</f>
        <v>0</v>
      </c>
      <c r="L149" s="118"/>
      <c r="M149" s="123"/>
      <c r="P149" s="124">
        <f>SUM(P150:P151)</f>
        <v>0</v>
      </c>
      <c r="R149" s="124">
        <f>SUM(R150:R151)</f>
        <v>0</v>
      </c>
      <c r="T149" s="125">
        <f>SUM(T150:T151)</f>
        <v>0</v>
      </c>
      <c r="AR149" s="119" t="s">
        <v>80</v>
      </c>
      <c r="AT149" s="126" t="s">
        <v>74</v>
      </c>
      <c r="AU149" s="126" t="s">
        <v>80</v>
      </c>
      <c r="AY149" s="119" t="s">
        <v>148</v>
      </c>
      <c r="BK149" s="127">
        <f>SUM(BK150:BK151)</f>
        <v>0</v>
      </c>
    </row>
    <row r="150" spans="2:65" s="1" customFormat="1" ht="21.75" customHeight="1">
      <c r="B150" s="130"/>
      <c r="C150" s="131" t="s">
        <v>220</v>
      </c>
      <c r="D150" s="131" t="s">
        <v>154</v>
      </c>
      <c r="E150" s="132" t="s">
        <v>310</v>
      </c>
      <c r="F150" s="133" t="s">
        <v>311</v>
      </c>
      <c r="G150" s="134" t="s">
        <v>193</v>
      </c>
      <c r="H150" s="135">
        <v>1.5489999999999999</v>
      </c>
      <c r="I150" s="136"/>
      <c r="J150" s="137">
        <f>ROUND(I150*H150,2)</f>
        <v>0</v>
      </c>
      <c r="K150" s="133" t="s">
        <v>194</v>
      </c>
      <c r="L150" s="31"/>
      <c r="M150" s="138" t="s">
        <v>1</v>
      </c>
      <c r="N150" s="139" t="s">
        <v>40</v>
      </c>
      <c r="P150" s="140">
        <f>O150*H150</f>
        <v>0</v>
      </c>
      <c r="Q150" s="140">
        <v>0</v>
      </c>
      <c r="R150" s="140">
        <f>Q150*H150</f>
        <v>0</v>
      </c>
      <c r="S150" s="140">
        <v>0</v>
      </c>
      <c r="T150" s="141">
        <f>S150*H150</f>
        <v>0</v>
      </c>
      <c r="AR150" s="142" t="s">
        <v>195</v>
      </c>
      <c r="AT150" s="142" t="s">
        <v>154</v>
      </c>
      <c r="AU150" s="142" t="s">
        <v>85</v>
      </c>
      <c r="AY150" s="16" t="s">
        <v>148</v>
      </c>
      <c r="BE150" s="143">
        <f>IF(N150="základní",J150,0)</f>
        <v>0</v>
      </c>
      <c r="BF150" s="143">
        <f>IF(N150="snížená",J150,0)</f>
        <v>0</v>
      </c>
      <c r="BG150" s="143">
        <f>IF(N150="zákl. přenesená",J150,0)</f>
        <v>0</v>
      </c>
      <c r="BH150" s="143">
        <f>IF(N150="sníž. přenesená",J150,0)</f>
        <v>0</v>
      </c>
      <c r="BI150" s="143">
        <f>IF(N150="nulová",J150,0)</f>
        <v>0</v>
      </c>
      <c r="BJ150" s="16" t="s">
        <v>80</v>
      </c>
      <c r="BK150" s="143">
        <f>ROUND(I150*H150,2)</f>
        <v>0</v>
      </c>
      <c r="BL150" s="16" t="s">
        <v>195</v>
      </c>
      <c r="BM150" s="142" t="s">
        <v>312</v>
      </c>
    </row>
    <row r="151" spans="2:65" s="1" customFormat="1" ht="10">
      <c r="B151" s="31"/>
      <c r="D151" s="144" t="s">
        <v>161</v>
      </c>
      <c r="F151" s="145" t="s">
        <v>313</v>
      </c>
      <c r="I151" s="146"/>
      <c r="L151" s="31"/>
      <c r="M151" s="147"/>
      <c r="T151" s="55"/>
      <c r="AT151" s="16" t="s">
        <v>161</v>
      </c>
      <c r="AU151" s="16" t="s">
        <v>85</v>
      </c>
    </row>
    <row r="152" spans="2:65" s="11" customFormat="1" ht="25.9" customHeight="1">
      <c r="B152" s="118"/>
      <c r="D152" s="119" t="s">
        <v>74</v>
      </c>
      <c r="E152" s="120" t="s">
        <v>146</v>
      </c>
      <c r="F152" s="120" t="s">
        <v>147</v>
      </c>
      <c r="I152" s="121"/>
      <c r="J152" s="122">
        <f>BK152</f>
        <v>0</v>
      </c>
      <c r="L152" s="118"/>
      <c r="M152" s="123"/>
      <c r="P152" s="124">
        <f>P153+P179+P212+P220+P223+P232+P253</f>
        <v>0</v>
      </c>
      <c r="R152" s="124">
        <f>R153+R179+R212+R220+R223+R232+R253</f>
        <v>58.490882219999996</v>
      </c>
      <c r="T152" s="125">
        <f>T153+T179+T212+T220+T223+T232+T253</f>
        <v>0</v>
      </c>
      <c r="AR152" s="119" t="s">
        <v>85</v>
      </c>
      <c r="AT152" s="126" t="s">
        <v>74</v>
      </c>
      <c r="AU152" s="126" t="s">
        <v>75</v>
      </c>
      <c r="AY152" s="119" t="s">
        <v>148</v>
      </c>
      <c r="BK152" s="127">
        <f>BK153+BK179+BK212+BK220+BK223+BK232+BK253</f>
        <v>0</v>
      </c>
    </row>
    <row r="153" spans="2:65" s="11" customFormat="1" ht="22.75" customHeight="1">
      <c r="B153" s="118"/>
      <c r="D153" s="119" t="s">
        <v>74</v>
      </c>
      <c r="E153" s="128" t="s">
        <v>210</v>
      </c>
      <c r="F153" s="128" t="s">
        <v>211</v>
      </c>
      <c r="I153" s="121"/>
      <c r="J153" s="129">
        <f>BK153</f>
        <v>0</v>
      </c>
      <c r="L153" s="118"/>
      <c r="M153" s="123"/>
      <c r="P153" s="124">
        <f>SUM(P154:P178)</f>
        <v>0</v>
      </c>
      <c r="R153" s="124">
        <f>SUM(R154:R178)</f>
        <v>35.821352599999997</v>
      </c>
      <c r="T153" s="125">
        <f>SUM(T154:T178)</f>
        <v>0</v>
      </c>
      <c r="AR153" s="119" t="s">
        <v>85</v>
      </c>
      <c r="AT153" s="126" t="s">
        <v>74</v>
      </c>
      <c r="AU153" s="126" t="s">
        <v>80</v>
      </c>
      <c r="AY153" s="119" t="s">
        <v>148</v>
      </c>
      <c r="BK153" s="127">
        <f>SUM(BK154:BK178)</f>
        <v>0</v>
      </c>
    </row>
    <row r="154" spans="2:65" s="1" customFormat="1" ht="24.15" customHeight="1">
      <c r="B154" s="130"/>
      <c r="C154" s="131" t="s">
        <v>228</v>
      </c>
      <c r="D154" s="131" t="s">
        <v>154</v>
      </c>
      <c r="E154" s="132" t="s">
        <v>314</v>
      </c>
      <c r="F154" s="133" t="s">
        <v>315</v>
      </c>
      <c r="G154" s="134" t="s">
        <v>214</v>
      </c>
      <c r="H154" s="135">
        <v>1831.4</v>
      </c>
      <c r="I154" s="136"/>
      <c r="J154" s="137">
        <f>ROUND(I154*H154,2)</f>
        <v>0</v>
      </c>
      <c r="K154" s="133" t="s">
        <v>194</v>
      </c>
      <c r="L154" s="31"/>
      <c r="M154" s="138" t="s">
        <v>1</v>
      </c>
      <c r="N154" s="139" t="s">
        <v>40</v>
      </c>
      <c r="P154" s="140">
        <f>O154*H154</f>
        <v>0</v>
      </c>
      <c r="Q154" s="140">
        <v>0</v>
      </c>
      <c r="R154" s="140">
        <f>Q154*H154</f>
        <v>0</v>
      </c>
      <c r="S154" s="140">
        <v>0</v>
      </c>
      <c r="T154" s="141">
        <f>S154*H154</f>
        <v>0</v>
      </c>
      <c r="AR154" s="142" t="s">
        <v>215</v>
      </c>
      <c r="AT154" s="142" t="s">
        <v>154</v>
      </c>
      <c r="AU154" s="142" t="s">
        <v>85</v>
      </c>
      <c r="AY154" s="16" t="s">
        <v>148</v>
      </c>
      <c r="BE154" s="143">
        <f>IF(N154="základní",J154,0)</f>
        <v>0</v>
      </c>
      <c r="BF154" s="143">
        <f>IF(N154="snížená",J154,0)</f>
        <v>0</v>
      </c>
      <c r="BG154" s="143">
        <f>IF(N154="zákl. přenesená",J154,0)</f>
        <v>0</v>
      </c>
      <c r="BH154" s="143">
        <f>IF(N154="sníž. přenesená",J154,0)</f>
        <v>0</v>
      </c>
      <c r="BI154" s="143">
        <f>IF(N154="nulová",J154,0)</f>
        <v>0</v>
      </c>
      <c r="BJ154" s="16" t="s">
        <v>80</v>
      </c>
      <c r="BK154" s="143">
        <f>ROUND(I154*H154,2)</f>
        <v>0</v>
      </c>
      <c r="BL154" s="16" t="s">
        <v>215</v>
      </c>
      <c r="BM154" s="142" t="s">
        <v>316</v>
      </c>
    </row>
    <row r="155" spans="2:65" s="1" customFormat="1" ht="10">
      <c r="B155" s="31"/>
      <c r="D155" s="144" t="s">
        <v>161</v>
      </c>
      <c r="F155" s="145" t="s">
        <v>317</v>
      </c>
      <c r="I155" s="146"/>
      <c r="L155" s="31"/>
      <c r="M155" s="147"/>
      <c r="T155" s="55"/>
      <c r="AT155" s="16" t="s">
        <v>161</v>
      </c>
      <c r="AU155" s="16" t="s">
        <v>85</v>
      </c>
    </row>
    <row r="156" spans="2:65" s="13" customFormat="1" ht="10">
      <c r="B156" s="155"/>
      <c r="D156" s="149" t="s">
        <v>163</v>
      </c>
      <c r="E156" s="156" t="s">
        <v>1</v>
      </c>
      <c r="F156" s="157" t="s">
        <v>318</v>
      </c>
      <c r="H156" s="158">
        <v>1831.4</v>
      </c>
      <c r="I156" s="159"/>
      <c r="L156" s="155"/>
      <c r="M156" s="160"/>
      <c r="T156" s="161"/>
      <c r="AT156" s="156" t="s">
        <v>163</v>
      </c>
      <c r="AU156" s="156" t="s">
        <v>85</v>
      </c>
      <c r="AV156" s="13" t="s">
        <v>85</v>
      </c>
      <c r="AW156" s="13" t="s">
        <v>31</v>
      </c>
      <c r="AX156" s="13" t="s">
        <v>80</v>
      </c>
      <c r="AY156" s="156" t="s">
        <v>148</v>
      </c>
    </row>
    <row r="157" spans="2:65" s="1" customFormat="1" ht="16.5" customHeight="1">
      <c r="B157" s="130"/>
      <c r="C157" s="176" t="s">
        <v>235</v>
      </c>
      <c r="D157" s="176" t="s">
        <v>269</v>
      </c>
      <c r="E157" s="177" t="s">
        <v>319</v>
      </c>
      <c r="F157" s="178" t="s">
        <v>320</v>
      </c>
      <c r="G157" s="179" t="s">
        <v>193</v>
      </c>
      <c r="H157" s="180">
        <v>0.58599999999999997</v>
      </c>
      <c r="I157" s="181"/>
      <c r="J157" s="182">
        <f>ROUND(I157*H157,2)</f>
        <v>0</v>
      </c>
      <c r="K157" s="178" t="s">
        <v>158</v>
      </c>
      <c r="L157" s="183"/>
      <c r="M157" s="184" t="s">
        <v>1</v>
      </c>
      <c r="N157" s="185" t="s">
        <v>40</v>
      </c>
      <c r="P157" s="140">
        <f>O157*H157</f>
        <v>0</v>
      </c>
      <c r="Q157" s="140">
        <v>1</v>
      </c>
      <c r="R157" s="140">
        <f>Q157*H157</f>
        <v>0.58599999999999997</v>
      </c>
      <c r="S157" s="140">
        <v>0</v>
      </c>
      <c r="T157" s="141">
        <f>S157*H157</f>
        <v>0</v>
      </c>
      <c r="AR157" s="142" t="s">
        <v>321</v>
      </c>
      <c r="AT157" s="142" t="s">
        <v>269</v>
      </c>
      <c r="AU157" s="142" t="s">
        <v>85</v>
      </c>
      <c r="AY157" s="16" t="s">
        <v>148</v>
      </c>
      <c r="BE157" s="143">
        <f>IF(N157="základní",J157,0)</f>
        <v>0</v>
      </c>
      <c r="BF157" s="143">
        <f>IF(N157="snížená",J157,0)</f>
        <v>0</v>
      </c>
      <c r="BG157" s="143">
        <f>IF(N157="zákl. přenesená",J157,0)</f>
        <v>0</v>
      </c>
      <c r="BH157" s="143">
        <f>IF(N157="sníž. přenesená",J157,0)</f>
        <v>0</v>
      </c>
      <c r="BI157" s="143">
        <f>IF(N157="nulová",J157,0)</f>
        <v>0</v>
      </c>
      <c r="BJ157" s="16" t="s">
        <v>80</v>
      </c>
      <c r="BK157" s="143">
        <f>ROUND(I157*H157,2)</f>
        <v>0</v>
      </c>
      <c r="BL157" s="16" t="s">
        <v>215</v>
      </c>
      <c r="BM157" s="142" t="s">
        <v>322</v>
      </c>
    </row>
    <row r="158" spans="2:65" s="13" customFormat="1" ht="10">
      <c r="B158" s="155"/>
      <c r="D158" s="149" t="s">
        <v>163</v>
      </c>
      <c r="F158" s="157" t="s">
        <v>323</v>
      </c>
      <c r="H158" s="158">
        <v>0.58599999999999997</v>
      </c>
      <c r="I158" s="159"/>
      <c r="L158" s="155"/>
      <c r="M158" s="160"/>
      <c r="T158" s="161"/>
      <c r="AT158" s="156" t="s">
        <v>163</v>
      </c>
      <c r="AU158" s="156" t="s">
        <v>85</v>
      </c>
      <c r="AV158" s="13" t="s">
        <v>85</v>
      </c>
      <c r="AW158" s="13" t="s">
        <v>3</v>
      </c>
      <c r="AX158" s="13" t="s">
        <v>80</v>
      </c>
      <c r="AY158" s="156" t="s">
        <v>148</v>
      </c>
    </row>
    <row r="159" spans="2:65" s="1" customFormat="1" ht="24.15" customHeight="1">
      <c r="B159" s="130"/>
      <c r="C159" s="131" t="s">
        <v>243</v>
      </c>
      <c r="D159" s="131" t="s">
        <v>154</v>
      </c>
      <c r="E159" s="132" t="s">
        <v>324</v>
      </c>
      <c r="F159" s="133" t="s">
        <v>325</v>
      </c>
      <c r="G159" s="134" t="s">
        <v>214</v>
      </c>
      <c r="H159" s="135">
        <v>1792.56</v>
      </c>
      <c r="I159" s="136"/>
      <c r="J159" s="137">
        <f>ROUND(I159*H159,2)</f>
        <v>0</v>
      </c>
      <c r="K159" s="133" t="s">
        <v>194</v>
      </c>
      <c r="L159" s="31"/>
      <c r="M159" s="138" t="s">
        <v>1</v>
      </c>
      <c r="N159" s="139" t="s">
        <v>40</v>
      </c>
      <c r="P159" s="140">
        <f>O159*H159</f>
        <v>0</v>
      </c>
      <c r="Q159" s="140">
        <v>8.8000000000000003E-4</v>
      </c>
      <c r="R159" s="140">
        <f>Q159*H159</f>
        <v>1.5774528000000001</v>
      </c>
      <c r="S159" s="140">
        <v>0</v>
      </c>
      <c r="T159" s="141">
        <f>S159*H159</f>
        <v>0</v>
      </c>
      <c r="AR159" s="142" t="s">
        <v>215</v>
      </c>
      <c r="AT159" s="142" t="s">
        <v>154</v>
      </c>
      <c r="AU159" s="142" t="s">
        <v>85</v>
      </c>
      <c r="AY159" s="16" t="s">
        <v>148</v>
      </c>
      <c r="BE159" s="143">
        <f>IF(N159="základní",J159,0)</f>
        <v>0</v>
      </c>
      <c r="BF159" s="143">
        <f>IF(N159="snížená",J159,0)</f>
        <v>0</v>
      </c>
      <c r="BG159" s="143">
        <f>IF(N159="zákl. přenesená",J159,0)</f>
        <v>0</v>
      </c>
      <c r="BH159" s="143">
        <f>IF(N159="sníž. přenesená",J159,0)</f>
        <v>0</v>
      </c>
      <c r="BI159" s="143">
        <f>IF(N159="nulová",J159,0)</f>
        <v>0</v>
      </c>
      <c r="BJ159" s="16" t="s">
        <v>80</v>
      </c>
      <c r="BK159" s="143">
        <f>ROUND(I159*H159,2)</f>
        <v>0</v>
      </c>
      <c r="BL159" s="16" t="s">
        <v>215</v>
      </c>
      <c r="BM159" s="142" t="s">
        <v>326</v>
      </c>
    </row>
    <row r="160" spans="2:65" s="1" customFormat="1" ht="10">
      <c r="B160" s="31"/>
      <c r="D160" s="144" t="s">
        <v>161</v>
      </c>
      <c r="F160" s="145" t="s">
        <v>327</v>
      </c>
      <c r="I160" s="146"/>
      <c r="L160" s="31"/>
      <c r="M160" s="147"/>
      <c r="T160" s="55"/>
      <c r="AT160" s="16" t="s">
        <v>161</v>
      </c>
      <c r="AU160" s="16" t="s">
        <v>85</v>
      </c>
    </row>
    <row r="161" spans="2:65" s="13" customFormat="1" ht="10">
      <c r="B161" s="155"/>
      <c r="D161" s="149" t="s">
        <v>163</v>
      </c>
      <c r="E161" s="156" t="s">
        <v>1</v>
      </c>
      <c r="F161" s="157" t="s">
        <v>328</v>
      </c>
      <c r="H161" s="158">
        <v>1791.06</v>
      </c>
      <c r="I161" s="159"/>
      <c r="L161" s="155"/>
      <c r="M161" s="160"/>
      <c r="T161" s="161"/>
      <c r="AT161" s="156" t="s">
        <v>163</v>
      </c>
      <c r="AU161" s="156" t="s">
        <v>85</v>
      </c>
      <c r="AV161" s="13" t="s">
        <v>85</v>
      </c>
      <c r="AW161" s="13" t="s">
        <v>31</v>
      </c>
      <c r="AX161" s="13" t="s">
        <v>75</v>
      </c>
      <c r="AY161" s="156" t="s">
        <v>148</v>
      </c>
    </row>
    <row r="162" spans="2:65" s="12" customFormat="1" ht="10">
      <c r="B162" s="148"/>
      <c r="D162" s="149" t="s">
        <v>163</v>
      </c>
      <c r="E162" s="150" t="s">
        <v>1</v>
      </c>
      <c r="F162" s="151" t="s">
        <v>329</v>
      </c>
      <c r="H162" s="150" t="s">
        <v>1</v>
      </c>
      <c r="I162" s="152"/>
      <c r="L162" s="148"/>
      <c r="M162" s="153"/>
      <c r="T162" s="154"/>
      <c r="AT162" s="150" t="s">
        <v>163</v>
      </c>
      <c r="AU162" s="150" t="s">
        <v>85</v>
      </c>
      <c r="AV162" s="12" t="s">
        <v>80</v>
      </c>
      <c r="AW162" s="12" t="s">
        <v>31</v>
      </c>
      <c r="AX162" s="12" t="s">
        <v>75</v>
      </c>
      <c r="AY162" s="150" t="s">
        <v>148</v>
      </c>
    </row>
    <row r="163" spans="2:65" s="13" customFormat="1" ht="10">
      <c r="B163" s="155"/>
      <c r="D163" s="149" t="s">
        <v>163</v>
      </c>
      <c r="E163" s="156" t="s">
        <v>1</v>
      </c>
      <c r="F163" s="157" t="s">
        <v>330</v>
      </c>
      <c r="H163" s="158">
        <v>1.5</v>
      </c>
      <c r="I163" s="159"/>
      <c r="L163" s="155"/>
      <c r="M163" s="160"/>
      <c r="T163" s="161"/>
      <c r="AT163" s="156" t="s">
        <v>163</v>
      </c>
      <c r="AU163" s="156" t="s">
        <v>85</v>
      </c>
      <c r="AV163" s="13" t="s">
        <v>85</v>
      </c>
      <c r="AW163" s="13" t="s">
        <v>31</v>
      </c>
      <c r="AX163" s="13" t="s">
        <v>75</v>
      </c>
      <c r="AY163" s="156" t="s">
        <v>148</v>
      </c>
    </row>
    <row r="164" spans="2:65" s="14" customFormat="1" ht="10">
      <c r="B164" s="167"/>
      <c r="D164" s="149" t="s">
        <v>163</v>
      </c>
      <c r="E164" s="168" t="s">
        <v>1</v>
      </c>
      <c r="F164" s="169" t="s">
        <v>219</v>
      </c>
      <c r="H164" s="170">
        <v>1792.56</v>
      </c>
      <c r="I164" s="171"/>
      <c r="L164" s="167"/>
      <c r="M164" s="172"/>
      <c r="T164" s="173"/>
      <c r="AT164" s="168" t="s">
        <v>163</v>
      </c>
      <c r="AU164" s="168" t="s">
        <v>85</v>
      </c>
      <c r="AV164" s="14" t="s">
        <v>195</v>
      </c>
      <c r="AW164" s="14" t="s">
        <v>31</v>
      </c>
      <c r="AX164" s="14" t="s">
        <v>80</v>
      </c>
      <c r="AY164" s="168" t="s">
        <v>148</v>
      </c>
    </row>
    <row r="165" spans="2:65" s="1" customFormat="1" ht="37.75" customHeight="1">
      <c r="B165" s="130"/>
      <c r="C165" s="176" t="s">
        <v>250</v>
      </c>
      <c r="D165" s="176" t="s">
        <v>269</v>
      </c>
      <c r="E165" s="177" t="s">
        <v>331</v>
      </c>
      <c r="F165" s="178" t="s">
        <v>332</v>
      </c>
      <c r="G165" s="179" t="s">
        <v>214</v>
      </c>
      <c r="H165" s="180">
        <v>2240.6999999999998</v>
      </c>
      <c r="I165" s="181"/>
      <c r="J165" s="182">
        <f>ROUND(I165*H165,2)</f>
        <v>0</v>
      </c>
      <c r="K165" s="178" t="s">
        <v>194</v>
      </c>
      <c r="L165" s="183"/>
      <c r="M165" s="184" t="s">
        <v>1</v>
      </c>
      <c r="N165" s="185" t="s">
        <v>40</v>
      </c>
      <c r="P165" s="140">
        <f>O165*H165</f>
        <v>0</v>
      </c>
      <c r="Q165" s="140">
        <v>4.7999999999999996E-3</v>
      </c>
      <c r="R165" s="140">
        <f>Q165*H165</f>
        <v>10.755359999999998</v>
      </c>
      <c r="S165" s="140">
        <v>0</v>
      </c>
      <c r="T165" s="141">
        <f>S165*H165</f>
        <v>0</v>
      </c>
      <c r="AR165" s="142" t="s">
        <v>321</v>
      </c>
      <c r="AT165" s="142" t="s">
        <v>269</v>
      </c>
      <c r="AU165" s="142" t="s">
        <v>85</v>
      </c>
      <c r="AY165" s="16" t="s">
        <v>148</v>
      </c>
      <c r="BE165" s="143">
        <f>IF(N165="základní",J165,0)</f>
        <v>0</v>
      </c>
      <c r="BF165" s="143">
        <f>IF(N165="snížená",J165,0)</f>
        <v>0</v>
      </c>
      <c r="BG165" s="143">
        <f>IF(N165="zákl. přenesená",J165,0)</f>
        <v>0</v>
      </c>
      <c r="BH165" s="143">
        <f>IF(N165="sníž. přenesená",J165,0)</f>
        <v>0</v>
      </c>
      <c r="BI165" s="143">
        <f>IF(N165="nulová",J165,0)</f>
        <v>0</v>
      </c>
      <c r="BJ165" s="16" t="s">
        <v>80</v>
      </c>
      <c r="BK165" s="143">
        <f>ROUND(I165*H165,2)</f>
        <v>0</v>
      </c>
      <c r="BL165" s="16" t="s">
        <v>215</v>
      </c>
      <c r="BM165" s="142" t="s">
        <v>333</v>
      </c>
    </row>
    <row r="166" spans="2:65" s="13" customFormat="1" ht="10">
      <c r="B166" s="155"/>
      <c r="D166" s="149" t="s">
        <v>163</v>
      </c>
      <c r="F166" s="157" t="s">
        <v>334</v>
      </c>
      <c r="H166" s="158">
        <v>2240.6999999999998</v>
      </c>
      <c r="I166" s="159"/>
      <c r="L166" s="155"/>
      <c r="M166" s="160"/>
      <c r="T166" s="161"/>
      <c r="AT166" s="156" t="s">
        <v>163</v>
      </c>
      <c r="AU166" s="156" t="s">
        <v>85</v>
      </c>
      <c r="AV166" s="13" t="s">
        <v>85</v>
      </c>
      <c r="AW166" s="13" t="s">
        <v>3</v>
      </c>
      <c r="AX166" s="13" t="s">
        <v>80</v>
      </c>
      <c r="AY166" s="156" t="s">
        <v>148</v>
      </c>
    </row>
    <row r="167" spans="2:65" s="1" customFormat="1" ht="24.15" customHeight="1">
      <c r="B167" s="130"/>
      <c r="C167" s="131" t="s">
        <v>256</v>
      </c>
      <c r="D167" s="131" t="s">
        <v>154</v>
      </c>
      <c r="E167" s="132" t="s">
        <v>324</v>
      </c>
      <c r="F167" s="133" t="s">
        <v>325</v>
      </c>
      <c r="G167" s="134" t="s">
        <v>214</v>
      </c>
      <c r="H167" s="135">
        <v>1791.06</v>
      </c>
      <c r="I167" s="136"/>
      <c r="J167" s="137">
        <f>ROUND(I167*H167,2)</f>
        <v>0</v>
      </c>
      <c r="K167" s="133" t="s">
        <v>194</v>
      </c>
      <c r="L167" s="31"/>
      <c r="M167" s="138" t="s">
        <v>1</v>
      </c>
      <c r="N167" s="139" t="s">
        <v>40</v>
      </c>
      <c r="P167" s="140">
        <f>O167*H167</f>
        <v>0</v>
      </c>
      <c r="Q167" s="140">
        <v>8.8000000000000003E-4</v>
      </c>
      <c r="R167" s="140">
        <f>Q167*H167</f>
        <v>1.5761328000000001</v>
      </c>
      <c r="S167" s="140">
        <v>0</v>
      </c>
      <c r="T167" s="141">
        <f>S167*H167</f>
        <v>0</v>
      </c>
      <c r="AR167" s="142" t="s">
        <v>215</v>
      </c>
      <c r="AT167" s="142" t="s">
        <v>154</v>
      </c>
      <c r="AU167" s="142" t="s">
        <v>85</v>
      </c>
      <c r="AY167" s="16" t="s">
        <v>148</v>
      </c>
      <c r="BE167" s="143">
        <f>IF(N167="základní",J167,0)</f>
        <v>0</v>
      </c>
      <c r="BF167" s="143">
        <f>IF(N167="snížená",J167,0)</f>
        <v>0</v>
      </c>
      <c r="BG167" s="143">
        <f>IF(N167="zákl. přenesená",J167,0)</f>
        <v>0</v>
      </c>
      <c r="BH167" s="143">
        <f>IF(N167="sníž. přenesená",J167,0)</f>
        <v>0</v>
      </c>
      <c r="BI167" s="143">
        <f>IF(N167="nulová",J167,0)</f>
        <v>0</v>
      </c>
      <c r="BJ167" s="16" t="s">
        <v>80</v>
      </c>
      <c r="BK167" s="143">
        <f>ROUND(I167*H167,2)</f>
        <v>0</v>
      </c>
      <c r="BL167" s="16" t="s">
        <v>215</v>
      </c>
      <c r="BM167" s="142" t="s">
        <v>335</v>
      </c>
    </row>
    <row r="168" spans="2:65" s="1" customFormat="1" ht="10">
      <c r="B168" s="31"/>
      <c r="D168" s="144" t="s">
        <v>161</v>
      </c>
      <c r="F168" s="145" t="s">
        <v>327</v>
      </c>
      <c r="I168" s="146"/>
      <c r="L168" s="31"/>
      <c r="M168" s="147"/>
      <c r="T168" s="55"/>
      <c r="AT168" s="16" t="s">
        <v>161</v>
      </c>
      <c r="AU168" s="16" t="s">
        <v>85</v>
      </c>
    </row>
    <row r="169" spans="2:65" s="13" customFormat="1" ht="10">
      <c r="B169" s="155"/>
      <c r="D169" s="149" t="s">
        <v>163</v>
      </c>
      <c r="E169" s="156" t="s">
        <v>1</v>
      </c>
      <c r="F169" s="157" t="s">
        <v>328</v>
      </c>
      <c r="H169" s="158">
        <v>1791.06</v>
      </c>
      <c r="I169" s="159"/>
      <c r="L169" s="155"/>
      <c r="M169" s="160"/>
      <c r="T169" s="161"/>
      <c r="AT169" s="156" t="s">
        <v>163</v>
      </c>
      <c r="AU169" s="156" t="s">
        <v>85</v>
      </c>
      <c r="AV169" s="13" t="s">
        <v>85</v>
      </c>
      <c r="AW169" s="13" t="s">
        <v>31</v>
      </c>
      <c r="AX169" s="13" t="s">
        <v>80</v>
      </c>
      <c r="AY169" s="156" t="s">
        <v>148</v>
      </c>
    </row>
    <row r="170" spans="2:65" s="1" customFormat="1" ht="24.15" customHeight="1">
      <c r="B170" s="130"/>
      <c r="C170" s="176" t="s">
        <v>8</v>
      </c>
      <c r="D170" s="176" t="s">
        <v>269</v>
      </c>
      <c r="E170" s="177" t="s">
        <v>336</v>
      </c>
      <c r="F170" s="178" t="s">
        <v>337</v>
      </c>
      <c r="G170" s="179" t="s">
        <v>214</v>
      </c>
      <c r="H170" s="180">
        <v>2238.8249999999998</v>
      </c>
      <c r="I170" s="181"/>
      <c r="J170" s="182">
        <f>ROUND(I170*H170,2)</f>
        <v>0</v>
      </c>
      <c r="K170" s="178" t="s">
        <v>1</v>
      </c>
      <c r="L170" s="183"/>
      <c r="M170" s="184" t="s">
        <v>1</v>
      </c>
      <c r="N170" s="185" t="s">
        <v>40</v>
      </c>
      <c r="P170" s="140">
        <f>O170*H170</f>
        <v>0</v>
      </c>
      <c r="Q170" s="140">
        <v>4.0000000000000001E-3</v>
      </c>
      <c r="R170" s="140">
        <f>Q170*H170</f>
        <v>8.9552999999999994</v>
      </c>
      <c r="S170" s="140">
        <v>0</v>
      </c>
      <c r="T170" s="141">
        <f>S170*H170</f>
        <v>0</v>
      </c>
      <c r="AR170" s="142" t="s">
        <v>321</v>
      </c>
      <c r="AT170" s="142" t="s">
        <v>269</v>
      </c>
      <c r="AU170" s="142" t="s">
        <v>85</v>
      </c>
      <c r="AY170" s="16" t="s">
        <v>148</v>
      </c>
      <c r="BE170" s="143">
        <f>IF(N170="základní",J170,0)</f>
        <v>0</v>
      </c>
      <c r="BF170" s="143">
        <f>IF(N170="snížená",J170,0)</f>
        <v>0</v>
      </c>
      <c r="BG170" s="143">
        <f>IF(N170="zákl. přenesená",J170,0)</f>
        <v>0</v>
      </c>
      <c r="BH170" s="143">
        <f>IF(N170="sníž. přenesená",J170,0)</f>
        <v>0</v>
      </c>
      <c r="BI170" s="143">
        <f>IF(N170="nulová",J170,0)</f>
        <v>0</v>
      </c>
      <c r="BJ170" s="16" t="s">
        <v>80</v>
      </c>
      <c r="BK170" s="143">
        <f>ROUND(I170*H170,2)</f>
        <v>0</v>
      </c>
      <c r="BL170" s="16" t="s">
        <v>215</v>
      </c>
      <c r="BM170" s="142" t="s">
        <v>338</v>
      </c>
    </row>
    <row r="171" spans="2:65" s="13" customFormat="1" ht="10">
      <c r="B171" s="155"/>
      <c r="D171" s="149" t="s">
        <v>163</v>
      </c>
      <c r="F171" s="157" t="s">
        <v>339</v>
      </c>
      <c r="H171" s="158">
        <v>2238.8249999999998</v>
      </c>
      <c r="I171" s="159"/>
      <c r="L171" s="155"/>
      <c r="M171" s="160"/>
      <c r="T171" s="161"/>
      <c r="AT171" s="156" t="s">
        <v>163</v>
      </c>
      <c r="AU171" s="156" t="s">
        <v>85</v>
      </c>
      <c r="AV171" s="13" t="s">
        <v>85</v>
      </c>
      <c r="AW171" s="13" t="s">
        <v>3</v>
      </c>
      <c r="AX171" s="13" t="s">
        <v>80</v>
      </c>
      <c r="AY171" s="156" t="s">
        <v>148</v>
      </c>
    </row>
    <row r="172" spans="2:65" s="1" customFormat="1" ht="24.15" customHeight="1">
      <c r="B172" s="130"/>
      <c r="C172" s="131" t="s">
        <v>264</v>
      </c>
      <c r="D172" s="131" t="s">
        <v>154</v>
      </c>
      <c r="E172" s="132" t="s">
        <v>324</v>
      </c>
      <c r="F172" s="133" t="s">
        <v>325</v>
      </c>
      <c r="G172" s="134" t="s">
        <v>214</v>
      </c>
      <c r="H172" s="135">
        <v>1831.4</v>
      </c>
      <c r="I172" s="136"/>
      <c r="J172" s="137">
        <f>ROUND(I172*H172,2)</f>
        <v>0</v>
      </c>
      <c r="K172" s="133" t="s">
        <v>194</v>
      </c>
      <c r="L172" s="31"/>
      <c r="M172" s="138" t="s">
        <v>1</v>
      </c>
      <c r="N172" s="139" t="s">
        <v>40</v>
      </c>
      <c r="P172" s="140">
        <f>O172*H172</f>
        <v>0</v>
      </c>
      <c r="Q172" s="140">
        <v>8.8000000000000003E-4</v>
      </c>
      <c r="R172" s="140">
        <f>Q172*H172</f>
        <v>1.6116320000000002</v>
      </c>
      <c r="S172" s="140">
        <v>0</v>
      </c>
      <c r="T172" s="141">
        <f>S172*H172</f>
        <v>0</v>
      </c>
      <c r="AR172" s="142" t="s">
        <v>215</v>
      </c>
      <c r="AT172" s="142" t="s">
        <v>154</v>
      </c>
      <c r="AU172" s="142" t="s">
        <v>85</v>
      </c>
      <c r="AY172" s="16" t="s">
        <v>148</v>
      </c>
      <c r="BE172" s="143">
        <f>IF(N172="základní",J172,0)</f>
        <v>0</v>
      </c>
      <c r="BF172" s="143">
        <f>IF(N172="snížená",J172,0)</f>
        <v>0</v>
      </c>
      <c r="BG172" s="143">
        <f>IF(N172="zákl. přenesená",J172,0)</f>
        <v>0</v>
      </c>
      <c r="BH172" s="143">
        <f>IF(N172="sníž. přenesená",J172,0)</f>
        <v>0</v>
      </c>
      <c r="BI172" s="143">
        <f>IF(N172="nulová",J172,0)</f>
        <v>0</v>
      </c>
      <c r="BJ172" s="16" t="s">
        <v>80</v>
      </c>
      <c r="BK172" s="143">
        <f>ROUND(I172*H172,2)</f>
        <v>0</v>
      </c>
      <c r="BL172" s="16" t="s">
        <v>215</v>
      </c>
      <c r="BM172" s="142" t="s">
        <v>340</v>
      </c>
    </row>
    <row r="173" spans="2:65" s="1" customFormat="1" ht="10">
      <c r="B173" s="31"/>
      <c r="D173" s="144" t="s">
        <v>161</v>
      </c>
      <c r="F173" s="145" t="s">
        <v>327</v>
      </c>
      <c r="I173" s="146"/>
      <c r="L173" s="31"/>
      <c r="M173" s="147"/>
      <c r="T173" s="55"/>
      <c r="AT173" s="16" t="s">
        <v>161</v>
      </c>
      <c r="AU173" s="16" t="s">
        <v>85</v>
      </c>
    </row>
    <row r="174" spans="2:65" s="13" customFormat="1" ht="10">
      <c r="B174" s="155"/>
      <c r="D174" s="149" t="s">
        <v>163</v>
      </c>
      <c r="E174" s="156" t="s">
        <v>1</v>
      </c>
      <c r="F174" s="157" t="s">
        <v>318</v>
      </c>
      <c r="H174" s="158">
        <v>1831.4</v>
      </c>
      <c r="I174" s="159"/>
      <c r="L174" s="155"/>
      <c r="M174" s="160"/>
      <c r="T174" s="161"/>
      <c r="AT174" s="156" t="s">
        <v>163</v>
      </c>
      <c r="AU174" s="156" t="s">
        <v>85</v>
      </c>
      <c r="AV174" s="13" t="s">
        <v>85</v>
      </c>
      <c r="AW174" s="13" t="s">
        <v>31</v>
      </c>
      <c r="AX174" s="13" t="s">
        <v>80</v>
      </c>
      <c r="AY174" s="156" t="s">
        <v>148</v>
      </c>
    </row>
    <row r="175" spans="2:65" s="1" customFormat="1" ht="24.15" customHeight="1">
      <c r="B175" s="130"/>
      <c r="C175" s="176" t="s">
        <v>273</v>
      </c>
      <c r="D175" s="176" t="s">
        <v>269</v>
      </c>
      <c r="E175" s="177" t="s">
        <v>341</v>
      </c>
      <c r="F175" s="178" t="s">
        <v>342</v>
      </c>
      <c r="G175" s="179" t="s">
        <v>214</v>
      </c>
      <c r="H175" s="180">
        <v>2289.25</v>
      </c>
      <c r="I175" s="181"/>
      <c r="J175" s="182">
        <f>ROUND(I175*H175,2)</f>
        <v>0</v>
      </c>
      <c r="K175" s="178" t="s">
        <v>1</v>
      </c>
      <c r="L175" s="183"/>
      <c r="M175" s="184" t="s">
        <v>1</v>
      </c>
      <c r="N175" s="185" t="s">
        <v>40</v>
      </c>
      <c r="P175" s="140">
        <f>O175*H175</f>
        <v>0</v>
      </c>
      <c r="Q175" s="140">
        <v>4.7000000000000002E-3</v>
      </c>
      <c r="R175" s="140">
        <f>Q175*H175</f>
        <v>10.759475</v>
      </c>
      <c r="S175" s="140">
        <v>0</v>
      </c>
      <c r="T175" s="141">
        <f>S175*H175</f>
        <v>0</v>
      </c>
      <c r="AR175" s="142" t="s">
        <v>321</v>
      </c>
      <c r="AT175" s="142" t="s">
        <v>269</v>
      </c>
      <c r="AU175" s="142" t="s">
        <v>85</v>
      </c>
      <c r="AY175" s="16" t="s">
        <v>148</v>
      </c>
      <c r="BE175" s="143">
        <f>IF(N175="základní",J175,0)</f>
        <v>0</v>
      </c>
      <c r="BF175" s="143">
        <f>IF(N175="snížená",J175,0)</f>
        <v>0</v>
      </c>
      <c r="BG175" s="143">
        <f>IF(N175="zákl. přenesená",J175,0)</f>
        <v>0</v>
      </c>
      <c r="BH175" s="143">
        <f>IF(N175="sníž. přenesená",J175,0)</f>
        <v>0</v>
      </c>
      <c r="BI175" s="143">
        <f>IF(N175="nulová",J175,0)</f>
        <v>0</v>
      </c>
      <c r="BJ175" s="16" t="s">
        <v>80</v>
      </c>
      <c r="BK175" s="143">
        <f>ROUND(I175*H175,2)</f>
        <v>0</v>
      </c>
      <c r="BL175" s="16" t="s">
        <v>215</v>
      </c>
      <c r="BM175" s="142" t="s">
        <v>343</v>
      </c>
    </row>
    <row r="176" spans="2:65" s="13" customFormat="1" ht="10">
      <c r="B176" s="155"/>
      <c r="D176" s="149" t="s">
        <v>163</v>
      </c>
      <c r="F176" s="157" t="s">
        <v>344</v>
      </c>
      <c r="H176" s="158">
        <v>2289.25</v>
      </c>
      <c r="I176" s="159"/>
      <c r="L176" s="155"/>
      <c r="M176" s="160"/>
      <c r="T176" s="161"/>
      <c r="AT176" s="156" t="s">
        <v>163</v>
      </c>
      <c r="AU176" s="156" t="s">
        <v>85</v>
      </c>
      <c r="AV176" s="13" t="s">
        <v>85</v>
      </c>
      <c r="AW176" s="13" t="s">
        <v>3</v>
      </c>
      <c r="AX176" s="13" t="s">
        <v>80</v>
      </c>
      <c r="AY176" s="156" t="s">
        <v>148</v>
      </c>
    </row>
    <row r="177" spans="2:65" s="1" customFormat="1" ht="24.15" customHeight="1">
      <c r="B177" s="130"/>
      <c r="C177" s="131" t="s">
        <v>345</v>
      </c>
      <c r="D177" s="131" t="s">
        <v>154</v>
      </c>
      <c r="E177" s="132" t="s">
        <v>346</v>
      </c>
      <c r="F177" s="133" t="s">
        <v>347</v>
      </c>
      <c r="G177" s="134" t="s">
        <v>193</v>
      </c>
      <c r="H177" s="135">
        <v>35.820999999999998</v>
      </c>
      <c r="I177" s="136"/>
      <c r="J177" s="137">
        <f>ROUND(I177*H177,2)</f>
        <v>0</v>
      </c>
      <c r="K177" s="133" t="s">
        <v>194</v>
      </c>
      <c r="L177" s="31"/>
      <c r="M177" s="138" t="s">
        <v>1</v>
      </c>
      <c r="N177" s="139" t="s">
        <v>40</v>
      </c>
      <c r="P177" s="140">
        <f>O177*H177</f>
        <v>0</v>
      </c>
      <c r="Q177" s="140">
        <v>0</v>
      </c>
      <c r="R177" s="140">
        <f>Q177*H177</f>
        <v>0</v>
      </c>
      <c r="S177" s="140">
        <v>0</v>
      </c>
      <c r="T177" s="141">
        <f>S177*H177</f>
        <v>0</v>
      </c>
      <c r="AR177" s="142" t="s">
        <v>215</v>
      </c>
      <c r="AT177" s="142" t="s">
        <v>154</v>
      </c>
      <c r="AU177" s="142" t="s">
        <v>85</v>
      </c>
      <c r="AY177" s="16" t="s">
        <v>148</v>
      </c>
      <c r="BE177" s="143">
        <f>IF(N177="základní",J177,0)</f>
        <v>0</v>
      </c>
      <c r="BF177" s="143">
        <f>IF(N177="snížená",J177,0)</f>
        <v>0</v>
      </c>
      <c r="BG177" s="143">
        <f>IF(N177="zákl. přenesená",J177,0)</f>
        <v>0</v>
      </c>
      <c r="BH177" s="143">
        <f>IF(N177="sníž. přenesená",J177,0)</f>
        <v>0</v>
      </c>
      <c r="BI177" s="143">
        <f>IF(N177="nulová",J177,0)</f>
        <v>0</v>
      </c>
      <c r="BJ177" s="16" t="s">
        <v>80</v>
      </c>
      <c r="BK177" s="143">
        <f>ROUND(I177*H177,2)</f>
        <v>0</v>
      </c>
      <c r="BL177" s="16" t="s">
        <v>215</v>
      </c>
      <c r="BM177" s="142" t="s">
        <v>348</v>
      </c>
    </row>
    <row r="178" spans="2:65" s="1" customFormat="1" ht="10">
      <c r="B178" s="31"/>
      <c r="D178" s="144" t="s">
        <v>161</v>
      </c>
      <c r="F178" s="145" t="s">
        <v>349</v>
      </c>
      <c r="I178" s="146"/>
      <c r="L178" s="31"/>
      <c r="M178" s="147"/>
      <c r="T178" s="55"/>
      <c r="AT178" s="16" t="s">
        <v>161</v>
      </c>
      <c r="AU178" s="16" t="s">
        <v>85</v>
      </c>
    </row>
    <row r="179" spans="2:65" s="11" customFormat="1" ht="22.75" customHeight="1">
      <c r="B179" s="118"/>
      <c r="D179" s="119" t="s">
        <v>74</v>
      </c>
      <c r="E179" s="128" t="s">
        <v>226</v>
      </c>
      <c r="F179" s="128" t="s">
        <v>227</v>
      </c>
      <c r="I179" s="121"/>
      <c r="J179" s="129">
        <f>BK179</f>
        <v>0</v>
      </c>
      <c r="L179" s="118"/>
      <c r="M179" s="123"/>
      <c r="P179" s="124">
        <f>SUM(P180:P211)</f>
        <v>0</v>
      </c>
      <c r="R179" s="124">
        <f>SUM(R180:R211)</f>
        <v>16.591065159999996</v>
      </c>
      <c r="T179" s="125">
        <f>SUM(T180:T211)</f>
        <v>0</v>
      </c>
      <c r="AR179" s="119" t="s">
        <v>85</v>
      </c>
      <c r="AT179" s="126" t="s">
        <v>74</v>
      </c>
      <c r="AU179" s="126" t="s">
        <v>80</v>
      </c>
      <c r="AY179" s="119" t="s">
        <v>148</v>
      </c>
      <c r="BK179" s="127">
        <f>SUM(BK180:BK211)</f>
        <v>0</v>
      </c>
    </row>
    <row r="180" spans="2:65" s="1" customFormat="1" ht="37.75" customHeight="1">
      <c r="B180" s="130"/>
      <c r="C180" s="131" t="s">
        <v>215</v>
      </c>
      <c r="D180" s="131" t="s">
        <v>154</v>
      </c>
      <c r="E180" s="132" t="s">
        <v>350</v>
      </c>
      <c r="F180" s="133" t="s">
        <v>351</v>
      </c>
      <c r="G180" s="134" t="s">
        <v>214</v>
      </c>
      <c r="H180" s="135">
        <v>22.71</v>
      </c>
      <c r="I180" s="136"/>
      <c r="J180" s="137">
        <f>ROUND(I180*H180,2)</f>
        <v>0</v>
      </c>
      <c r="K180" s="133" t="s">
        <v>194</v>
      </c>
      <c r="L180" s="31"/>
      <c r="M180" s="138" t="s">
        <v>1</v>
      </c>
      <c r="N180" s="139" t="s">
        <v>40</v>
      </c>
      <c r="P180" s="140">
        <f>O180*H180</f>
        <v>0</v>
      </c>
      <c r="Q180" s="140">
        <v>6.1199999999999996E-3</v>
      </c>
      <c r="R180" s="140">
        <f>Q180*H180</f>
        <v>0.1389852</v>
      </c>
      <c r="S180" s="140">
        <v>0</v>
      </c>
      <c r="T180" s="141">
        <f>S180*H180</f>
        <v>0</v>
      </c>
      <c r="AR180" s="142" t="s">
        <v>215</v>
      </c>
      <c r="AT180" s="142" t="s">
        <v>154</v>
      </c>
      <c r="AU180" s="142" t="s">
        <v>85</v>
      </c>
      <c r="AY180" s="16" t="s">
        <v>148</v>
      </c>
      <c r="BE180" s="143">
        <f>IF(N180="základní",J180,0)</f>
        <v>0</v>
      </c>
      <c r="BF180" s="143">
        <f>IF(N180="snížená",J180,0)</f>
        <v>0</v>
      </c>
      <c r="BG180" s="143">
        <f>IF(N180="zákl. přenesená",J180,0)</f>
        <v>0</v>
      </c>
      <c r="BH180" s="143">
        <f>IF(N180="sníž. přenesená",J180,0)</f>
        <v>0</v>
      </c>
      <c r="BI180" s="143">
        <f>IF(N180="nulová",J180,0)</f>
        <v>0</v>
      </c>
      <c r="BJ180" s="16" t="s">
        <v>80</v>
      </c>
      <c r="BK180" s="143">
        <f>ROUND(I180*H180,2)</f>
        <v>0</v>
      </c>
      <c r="BL180" s="16" t="s">
        <v>215</v>
      </c>
      <c r="BM180" s="142" t="s">
        <v>352</v>
      </c>
    </row>
    <row r="181" spans="2:65" s="1" customFormat="1" ht="10">
      <c r="B181" s="31"/>
      <c r="D181" s="144" t="s">
        <v>161</v>
      </c>
      <c r="F181" s="145" t="s">
        <v>353</v>
      </c>
      <c r="I181" s="146"/>
      <c r="L181" s="31"/>
      <c r="M181" s="147"/>
      <c r="T181" s="55"/>
      <c r="AT181" s="16" t="s">
        <v>161</v>
      </c>
      <c r="AU181" s="16" t="s">
        <v>85</v>
      </c>
    </row>
    <row r="182" spans="2:65" s="1" customFormat="1" ht="16.5" customHeight="1">
      <c r="B182" s="130"/>
      <c r="C182" s="176" t="s">
        <v>354</v>
      </c>
      <c r="D182" s="176" t="s">
        <v>269</v>
      </c>
      <c r="E182" s="177" t="s">
        <v>355</v>
      </c>
      <c r="F182" s="178" t="s">
        <v>356</v>
      </c>
      <c r="G182" s="179" t="s">
        <v>214</v>
      </c>
      <c r="H182" s="180">
        <v>24.981000000000002</v>
      </c>
      <c r="I182" s="181"/>
      <c r="J182" s="182">
        <f>ROUND(I182*H182,2)</f>
        <v>0</v>
      </c>
      <c r="K182" s="178" t="s">
        <v>194</v>
      </c>
      <c r="L182" s="183"/>
      <c r="M182" s="184" t="s">
        <v>1</v>
      </c>
      <c r="N182" s="185" t="s">
        <v>40</v>
      </c>
      <c r="P182" s="140">
        <f>O182*H182</f>
        <v>0</v>
      </c>
      <c r="Q182" s="140">
        <v>9.2000000000000003E-4</v>
      </c>
      <c r="R182" s="140">
        <f>Q182*H182</f>
        <v>2.2982520000000003E-2</v>
      </c>
      <c r="S182" s="140">
        <v>0</v>
      </c>
      <c r="T182" s="141">
        <f>S182*H182</f>
        <v>0</v>
      </c>
      <c r="AR182" s="142" t="s">
        <v>321</v>
      </c>
      <c r="AT182" s="142" t="s">
        <v>269</v>
      </c>
      <c r="AU182" s="142" t="s">
        <v>85</v>
      </c>
      <c r="AY182" s="16" t="s">
        <v>148</v>
      </c>
      <c r="BE182" s="143">
        <f>IF(N182="základní",J182,0)</f>
        <v>0</v>
      </c>
      <c r="BF182" s="143">
        <f>IF(N182="snížená",J182,0)</f>
        <v>0</v>
      </c>
      <c r="BG182" s="143">
        <f>IF(N182="zákl. přenesená",J182,0)</f>
        <v>0</v>
      </c>
      <c r="BH182" s="143">
        <f>IF(N182="sníž. přenesená",J182,0)</f>
        <v>0</v>
      </c>
      <c r="BI182" s="143">
        <f>IF(N182="nulová",J182,0)</f>
        <v>0</v>
      </c>
      <c r="BJ182" s="16" t="s">
        <v>80</v>
      </c>
      <c r="BK182" s="143">
        <f>ROUND(I182*H182,2)</f>
        <v>0</v>
      </c>
      <c r="BL182" s="16" t="s">
        <v>215</v>
      </c>
      <c r="BM182" s="142" t="s">
        <v>357</v>
      </c>
    </row>
    <row r="183" spans="2:65" s="13" customFormat="1" ht="10">
      <c r="B183" s="155"/>
      <c r="D183" s="149" t="s">
        <v>163</v>
      </c>
      <c r="F183" s="157" t="s">
        <v>358</v>
      </c>
      <c r="H183" s="158">
        <v>24.981000000000002</v>
      </c>
      <c r="I183" s="159"/>
      <c r="L183" s="155"/>
      <c r="M183" s="160"/>
      <c r="T183" s="161"/>
      <c r="AT183" s="156" t="s">
        <v>163</v>
      </c>
      <c r="AU183" s="156" t="s">
        <v>85</v>
      </c>
      <c r="AV183" s="13" t="s">
        <v>85</v>
      </c>
      <c r="AW183" s="13" t="s">
        <v>3</v>
      </c>
      <c r="AX183" s="13" t="s">
        <v>80</v>
      </c>
      <c r="AY183" s="156" t="s">
        <v>148</v>
      </c>
    </row>
    <row r="184" spans="2:65" s="1" customFormat="1" ht="37.75" customHeight="1">
      <c r="B184" s="130"/>
      <c r="C184" s="131" t="s">
        <v>359</v>
      </c>
      <c r="D184" s="131" t="s">
        <v>154</v>
      </c>
      <c r="E184" s="132" t="s">
        <v>360</v>
      </c>
      <c r="F184" s="133" t="s">
        <v>361</v>
      </c>
      <c r="G184" s="134" t="s">
        <v>214</v>
      </c>
      <c r="H184" s="135">
        <v>1608.74</v>
      </c>
      <c r="I184" s="136"/>
      <c r="J184" s="137">
        <f>ROUND(I184*H184,2)</f>
        <v>0</v>
      </c>
      <c r="K184" s="133" t="s">
        <v>194</v>
      </c>
      <c r="L184" s="31"/>
      <c r="M184" s="138" t="s">
        <v>1</v>
      </c>
      <c r="N184" s="139" t="s">
        <v>40</v>
      </c>
      <c r="P184" s="140">
        <f>O184*H184</f>
        <v>0</v>
      </c>
      <c r="Q184" s="140">
        <v>1.2E-4</v>
      </c>
      <c r="R184" s="140">
        <f>Q184*H184</f>
        <v>0.19304879999999999</v>
      </c>
      <c r="S184" s="140">
        <v>0</v>
      </c>
      <c r="T184" s="141">
        <f>S184*H184</f>
        <v>0</v>
      </c>
      <c r="AR184" s="142" t="s">
        <v>215</v>
      </c>
      <c r="AT184" s="142" t="s">
        <v>154</v>
      </c>
      <c r="AU184" s="142" t="s">
        <v>85</v>
      </c>
      <c r="AY184" s="16" t="s">
        <v>148</v>
      </c>
      <c r="BE184" s="143">
        <f>IF(N184="základní",J184,0)</f>
        <v>0</v>
      </c>
      <c r="BF184" s="143">
        <f>IF(N184="snížená",J184,0)</f>
        <v>0</v>
      </c>
      <c r="BG184" s="143">
        <f>IF(N184="zákl. přenesená",J184,0)</f>
        <v>0</v>
      </c>
      <c r="BH184" s="143">
        <f>IF(N184="sníž. přenesená",J184,0)</f>
        <v>0</v>
      </c>
      <c r="BI184" s="143">
        <f>IF(N184="nulová",J184,0)</f>
        <v>0</v>
      </c>
      <c r="BJ184" s="16" t="s">
        <v>80</v>
      </c>
      <c r="BK184" s="143">
        <f>ROUND(I184*H184,2)</f>
        <v>0</v>
      </c>
      <c r="BL184" s="16" t="s">
        <v>215</v>
      </c>
      <c r="BM184" s="142" t="s">
        <v>362</v>
      </c>
    </row>
    <row r="185" spans="2:65" s="1" customFormat="1" ht="10">
      <c r="B185" s="31"/>
      <c r="D185" s="144" t="s">
        <v>161</v>
      </c>
      <c r="F185" s="145" t="s">
        <v>363</v>
      </c>
      <c r="I185" s="146"/>
      <c r="L185" s="31"/>
      <c r="M185" s="147"/>
      <c r="T185" s="55"/>
      <c r="AT185" s="16" t="s">
        <v>161</v>
      </c>
      <c r="AU185" s="16" t="s">
        <v>85</v>
      </c>
    </row>
    <row r="186" spans="2:65" s="13" customFormat="1" ht="10">
      <c r="B186" s="155"/>
      <c r="D186" s="149" t="s">
        <v>163</v>
      </c>
      <c r="E186" s="156" t="s">
        <v>1</v>
      </c>
      <c r="F186" s="157" t="s">
        <v>364</v>
      </c>
      <c r="H186" s="158">
        <v>1608.74</v>
      </c>
      <c r="I186" s="159"/>
      <c r="L186" s="155"/>
      <c r="M186" s="160"/>
      <c r="T186" s="161"/>
      <c r="AT186" s="156" t="s">
        <v>163</v>
      </c>
      <c r="AU186" s="156" t="s">
        <v>85</v>
      </c>
      <c r="AV186" s="13" t="s">
        <v>85</v>
      </c>
      <c r="AW186" s="13" t="s">
        <v>31</v>
      </c>
      <c r="AX186" s="13" t="s">
        <v>80</v>
      </c>
      <c r="AY186" s="156" t="s">
        <v>148</v>
      </c>
    </row>
    <row r="187" spans="2:65" s="1" customFormat="1" ht="24.15" customHeight="1">
      <c r="B187" s="130"/>
      <c r="C187" s="176" t="s">
        <v>365</v>
      </c>
      <c r="D187" s="176" t="s">
        <v>269</v>
      </c>
      <c r="E187" s="177" t="s">
        <v>366</v>
      </c>
      <c r="F187" s="178" t="s">
        <v>367</v>
      </c>
      <c r="G187" s="179" t="s">
        <v>214</v>
      </c>
      <c r="H187" s="180">
        <v>1689.1769999999999</v>
      </c>
      <c r="I187" s="181"/>
      <c r="J187" s="182">
        <f>ROUND(I187*H187,2)</f>
        <v>0</v>
      </c>
      <c r="K187" s="178" t="s">
        <v>158</v>
      </c>
      <c r="L187" s="183"/>
      <c r="M187" s="184" t="s">
        <v>1</v>
      </c>
      <c r="N187" s="185" t="s">
        <v>40</v>
      </c>
      <c r="P187" s="140">
        <f>O187*H187</f>
        <v>0</v>
      </c>
      <c r="Q187" s="140">
        <v>6.6E-3</v>
      </c>
      <c r="R187" s="140">
        <f>Q187*H187</f>
        <v>11.1485682</v>
      </c>
      <c r="S187" s="140">
        <v>0</v>
      </c>
      <c r="T187" s="141">
        <f>S187*H187</f>
        <v>0</v>
      </c>
      <c r="AR187" s="142" t="s">
        <v>321</v>
      </c>
      <c r="AT187" s="142" t="s">
        <v>269</v>
      </c>
      <c r="AU187" s="142" t="s">
        <v>85</v>
      </c>
      <c r="AY187" s="16" t="s">
        <v>148</v>
      </c>
      <c r="BE187" s="143">
        <f>IF(N187="základní",J187,0)</f>
        <v>0</v>
      </c>
      <c r="BF187" s="143">
        <f>IF(N187="snížená",J187,0)</f>
        <v>0</v>
      </c>
      <c r="BG187" s="143">
        <f>IF(N187="zákl. přenesená",J187,0)</f>
        <v>0</v>
      </c>
      <c r="BH187" s="143">
        <f>IF(N187="sníž. přenesená",J187,0)</f>
        <v>0</v>
      </c>
      <c r="BI187" s="143">
        <f>IF(N187="nulová",J187,0)</f>
        <v>0</v>
      </c>
      <c r="BJ187" s="16" t="s">
        <v>80</v>
      </c>
      <c r="BK187" s="143">
        <f>ROUND(I187*H187,2)</f>
        <v>0</v>
      </c>
      <c r="BL187" s="16" t="s">
        <v>215</v>
      </c>
      <c r="BM187" s="142" t="s">
        <v>368</v>
      </c>
    </row>
    <row r="188" spans="2:65" s="13" customFormat="1" ht="10">
      <c r="B188" s="155"/>
      <c r="D188" s="149" t="s">
        <v>163</v>
      </c>
      <c r="F188" s="157" t="s">
        <v>369</v>
      </c>
      <c r="H188" s="158">
        <v>1689.1769999999999</v>
      </c>
      <c r="I188" s="159"/>
      <c r="L188" s="155"/>
      <c r="M188" s="160"/>
      <c r="T188" s="161"/>
      <c r="AT188" s="156" t="s">
        <v>163</v>
      </c>
      <c r="AU188" s="156" t="s">
        <v>85</v>
      </c>
      <c r="AV188" s="13" t="s">
        <v>85</v>
      </c>
      <c r="AW188" s="13" t="s">
        <v>3</v>
      </c>
      <c r="AX188" s="13" t="s">
        <v>80</v>
      </c>
      <c r="AY188" s="156" t="s">
        <v>148</v>
      </c>
    </row>
    <row r="189" spans="2:65" s="1" customFormat="1" ht="37.75" customHeight="1">
      <c r="B189" s="130"/>
      <c r="C189" s="131" t="s">
        <v>370</v>
      </c>
      <c r="D189" s="131" t="s">
        <v>154</v>
      </c>
      <c r="E189" s="132" t="s">
        <v>360</v>
      </c>
      <c r="F189" s="133" t="s">
        <v>361</v>
      </c>
      <c r="G189" s="134" t="s">
        <v>214</v>
      </c>
      <c r="H189" s="135">
        <v>120.96</v>
      </c>
      <c r="I189" s="136"/>
      <c r="J189" s="137">
        <f>ROUND(I189*H189,2)</f>
        <v>0</v>
      </c>
      <c r="K189" s="133" t="s">
        <v>194</v>
      </c>
      <c r="L189" s="31"/>
      <c r="M189" s="138" t="s">
        <v>1</v>
      </c>
      <c r="N189" s="139" t="s">
        <v>40</v>
      </c>
      <c r="P189" s="140">
        <f>O189*H189</f>
        <v>0</v>
      </c>
      <c r="Q189" s="140">
        <v>1.2E-4</v>
      </c>
      <c r="R189" s="140">
        <f>Q189*H189</f>
        <v>1.4515199999999999E-2</v>
      </c>
      <c r="S189" s="140">
        <v>0</v>
      </c>
      <c r="T189" s="141">
        <f>S189*H189</f>
        <v>0</v>
      </c>
      <c r="AR189" s="142" t="s">
        <v>215</v>
      </c>
      <c r="AT189" s="142" t="s">
        <v>154</v>
      </c>
      <c r="AU189" s="142" t="s">
        <v>85</v>
      </c>
      <c r="AY189" s="16" t="s">
        <v>148</v>
      </c>
      <c r="BE189" s="143">
        <f>IF(N189="základní",J189,0)</f>
        <v>0</v>
      </c>
      <c r="BF189" s="143">
        <f>IF(N189="snížená",J189,0)</f>
        <v>0</v>
      </c>
      <c r="BG189" s="143">
        <f>IF(N189="zákl. přenesená",J189,0)</f>
        <v>0</v>
      </c>
      <c r="BH189" s="143">
        <f>IF(N189="sníž. přenesená",J189,0)</f>
        <v>0</v>
      </c>
      <c r="BI189" s="143">
        <f>IF(N189="nulová",J189,0)</f>
        <v>0</v>
      </c>
      <c r="BJ189" s="16" t="s">
        <v>80</v>
      </c>
      <c r="BK189" s="143">
        <f>ROUND(I189*H189,2)</f>
        <v>0</v>
      </c>
      <c r="BL189" s="16" t="s">
        <v>215</v>
      </c>
      <c r="BM189" s="142" t="s">
        <v>371</v>
      </c>
    </row>
    <row r="190" spans="2:65" s="1" customFormat="1" ht="10">
      <c r="B190" s="31"/>
      <c r="D190" s="144" t="s">
        <v>161</v>
      </c>
      <c r="F190" s="145" t="s">
        <v>363</v>
      </c>
      <c r="I190" s="146"/>
      <c r="L190" s="31"/>
      <c r="M190" s="147"/>
      <c r="T190" s="55"/>
      <c r="AT190" s="16" t="s">
        <v>161</v>
      </c>
      <c r="AU190" s="16" t="s">
        <v>85</v>
      </c>
    </row>
    <row r="191" spans="2:65" s="13" customFormat="1" ht="10">
      <c r="B191" s="155"/>
      <c r="D191" s="149" t="s">
        <v>163</v>
      </c>
      <c r="E191" s="156" t="s">
        <v>1</v>
      </c>
      <c r="F191" s="157" t="s">
        <v>372</v>
      </c>
      <c r="H191" s="158">
        <v>120.96</v>
      </c>
      <c r="I191" s="159"/>
      <c r="L191" s="155"/>
      <c r="M191" s="160"/>
      <c r="T191" s="161"/>
      <c r="AT191" s="156" t="s">
        <v>163</v>
      </c>
      <c r="AU191" s="156" t="s">
        <v>85</v>
      </c>
      <c r="AV191" s="13" t="s">
        <v>85</v>
      </c>
      <c r="AW191" s="13" t="s">
        <v>31</v>
      </c>
      <c r="AX191" s="13" t="s">
        <v>80</v>
      </c>
      <c r="AY191" s="156" t="s">
        <v>148</v>
      </c>
    </row>
    <row r="192" spans="2:65" s="1" customFormat="1" ht="24.15" customHeight="1">
      <c r="B192" s="130"/>
      <c r="C192" s="176" t="s">
        <v>7</v>
      </c>
      <c r="D192" s="176" t="s">
        <v>269</v>
      </c>
      <c r="E192" s="177" t="s">
        <v>373</v>
      </c>
      <c r="F192" s="178" t="s">
        <v>374</v>
      </c>
      <c r="G192" s="179" t="s">
        <v>214</v>
      </c>
      <c r="H192" s="180">
        <v>127.008</v>
      </c>
      <c r="I192" s="181"/>
      <c r="J192" s="182">
        <f>ROUND(I192*H192,2)</f>
        <v>0</v>
      </c>
      <c r="K192" s="178" t="s">
        <v>158</v>
      </c>
      <c r="L192" s="183"/>
      <c r="M192" s="184" t="s">
        <v>1</v>
      </c>
      <c r="N192" s="185" t="s">
        <v>40</v>
      </c>
      <c r="P192" s="140">
        <f>O192*H192</f>
        <v>0</v>
      </c>
      <c r="Q192" s="140">
        <v>2.9409999999999999E-2</v>
      </c>
      <c r="R192" s="140">
        <f>Q192*H192</f>
        <v>3.7353052799999995</v>
      </c>
      <c r="S192" s="140">
        <v>0</v>
      </c>
      <c r="T192" s="141">
        <f>S192*H192</f>
        <v>0</v>
      </c>
      <c r="AR192" s="142" t="s">
        <v>321</v>
      </c>
      <c r="AT192" s="142" t="s">
        <v>269</v>
      </c>
      <c r="AU192" s="142" t="s">
        <v>85</v>
      </c>
      <c r="AY192" s="16" t="s">
        <v>148</v>
      </c>
      <c r="BE192" s="143">
        <f>IF(N192="základní",J192,0)</f>
        <v>0</v>
      </c>
      <c r="BF192" s="143">
        <f>IF(N192="snížená",J192,0)</f>
        <v>0</v>
      </c>
      <c r="BG192" s="143">
        <f>IF(N192="zákl. přenesená",J192,0)</f>
        <v>0</v>
      </c>
      <c r="BH192" s="143">
        <f>IF(N192="sníž. přenesená",J192,0)</f>
        <v>0</v>
      </c>
      <c r="BI192" s="143">
        <f>IF(N192="nulová",J192,0)</f>
        <v>0</v>
      </c>
      <c r="BJ192" s="16" t="s">
        <v>80</v>
      </c>
      <c r="BK192" s="143">
        <f>ROUND(I192*H192,2)</f>
        <v>0</v>
      </c>
      <c r="BL192" s="16" t="s">
        <v>215</v>
      </c>
      <c r="BM192" s="142" t="s">
        <v>375</v>
      </c>
    </row>
    <row r="193" spans="2:65" s="13" customFormat="1" ht="10">
      <c r="B193" s="155"/>
      <c r="D193" s="149" t="s">
        <v>163</v>
      </c>
      <c r="F193" s="157" t="s">
        <v>376</v>
      </c>
      <c r="H193" s="158">
        <v>127.008</v>
      </c>
      <c r="I193" s="159"/>
      <c r="L193" s="155"/>
      <c r="M193" s="160"/>
      <c r="T193" s="161"/>
      <c r="AT193" s="156" t="s">
        <v>163</v>
      </c>
      <c r="AU193" s="156" t="s">
        <v>85</v>
      </c>
      <c r="AV193" s="13" t="s">
        <v>85</v>
      </c>
      <c r="AW193" s="13" t="s">
        <v>3</v>
      </c>
      <c r="AX193" s="13" t="s">
        <v>80</v>
      </c>
      <c r="AY193" s="156" t="s">
        <v>148</v>
      </c>
    </row>
    <row r="194" spans="2:65" s="1" customFormat="1" ht="33" customHeight="1">
      <c r="B194" s="130"/>
      <c r="C194" s="131" t="s">
        <v>377</v>
      </c>
      <c r="D194" s="131" t="s">
        <v>154</v>
      </c>
      <c r="E194" s="132" t="s">
        <v>378</v>
      </c>
      <c r="F194" s="133" t="s">
        <v>379</v>
      </c>
      <c r="G194" s="134" t="s">
        <v>214</v>
      </c>
      <c r="H194" s="135">
        <v>20</v>
      </c>
      <c r="I194" s="136"/>
      <c r="J194" s="137">
        <f>ROUND(I194*H194,2)</f>
        <v>0</v>
      </c>
      <c r="K194" s="133" t="s">
        <v>194</v>
      </c>
      <c r="L194" s="31"/>
      <c r="M194" s="138" t="s">
        <v>1</v>
      </c>
      <c r="N194" s="139" t="s">
        <v>40</v>
      </c>
      <c r="P194" s="140">
        <f>O194*H194</f>
        <v>0</v>
      </c>
      <c r="Q194" s="140">
        <v>1.2E-4</v>
      </c>
      <c r="R194" s="140">
        <f>Q194*H194</f>
        <v>2.4000000000000002E-3</v>
      </c>
      <c r="S194" s="140">
        <v>0</v>
      </c>
      <c r="T194" s="141">
        <f>S194*H194</f>
        <v>0</v>
      </c>
      <c r="AR194" s="142" t="s">
        <v>215</v>
      </c>
      <c r="AT194" s="142" t="s">
        <v>154</v>
      </c>
      <c r="AU194" s="142" t="s">
        <v>85</v>
      </c>
      <c r="AY194" s="16" t="s">
        <v>148</v>
      </c>
      <c r="BE194" s="143">
        <f>IF(N194="základní",J194,0)</f>
        <v>0</v>
      </c>
      <c r="BF194" s="143">
        <f>IF(N194="snížená",J194,0)</f>
        <v>0</v>
      </c>
      <c r="BG194" s="143">
        <f>IF(N194="zákl. přenesená",J194,0)</f>
        <v>0</v>
      </c>
      <c r="BH194" s="143">
        <f>IF(N194="sníž. přenesená",J194,0)</f>
        <v>0</v>
      </c>
      <c r="BI194" s="143">
        <f>IF(N194="nulová",J194,0)</f>
        <v>0</v>
      </c>
      <c r="BJ194" s="16" t="s">
        <v>80</v>
      </c>
      <c r="BK194" s="143">
        <f>ROUND(I194*H194,2)</f>
        <v>0</v>
      </c>
      <c r="BL194" s="16" t="s">
        <v>215</v>
      </c>
      <c r="BM194" s="142" t="s">
        <v>380</v>
      </c>
    </row>
    <row r="195" spans="2:65" s="1" customFormat="1" ht="10">
      <c r="B195" s="31"/>
      <c r="D195" s="144" t="s">
        <v>161</v>
      </c>
      <c r="F195" s="145" t="s">
        <v>381</v>
      </c>
      <c r="I195" s="146"/>
      <c r="L195" s="31"/>
      <c r="M195" s="147"/>
      <c r="T195" s="55"/>
      <c r="AT195" s="16" t="s">
        <v>161</v>
      </c>
      <c r="AU195" s="16" t="s">
        <v>85</v>
      </c>
    </row>
    <row r="196" spans="2:65" s="13" customFormat="1" ht="10">
      <c r="B196" s="155"/>
      <c r="D196" s="149" t="s">
        <v>163</v>
      </c>
      <c r="E196" s="156" t="s">
        <v>1</v>
      </c>
      <c r="F196" s="157" t="s">
        <v>250</v>
      </c>
      <c r="H196" s="158">
        <v>10</v>
      </c>
      <c r="I196" s="159"/>
      <c r="L196" s="155"/>
      <c r="M196" s="160"/>
      <c r="T196" s="161"/>
      <c r="AT196" s="156" t="s">
        <v>163</v>
      </c>
      <c r="AU196" s="156" t="s">
        <v>85</v>
      </c>
      <c r="AV196" s="13" t="s">
        <v>85</v>
      </c>
      <c r="AW196" s="13" t="s">
        <v>31</v>
      </c>
      <c r="AX196" s="13" t="s">
        <v>75</v>
      </c>
      <c r="AY196" s="156" t="s">
        <v>148</v>
      </c>
    </row>
    <row r="197" spans="2:65" s="13" customFormat="1" ht="10">
      <c r="B197" s="155"/>
      <c r="D197" s="149" t="s">
        <v>163</v>
      </c>
      <c r="E197" s="156" t="s">
        <v>1</v>
      </c>
      <c r="F197" s="157" t="s">
        <v>250</v>
      </c>
      <c r="H197" s="158">
        <v>10</v>
      </c>
      <c r="I197" s="159"/>
      <c r="L197" s="155"/>
      <c r="M197" s="160"/>
      <c r="T197" s="161"/>
      <c r="AT197" s="156" t="s">
        <v>163</v>
      </c>
      <c r="AU197" s="156" t="s">
        <v>85</v>
      </c>
      <c r="AV197" s="13" t="s">
        <v>85</v>
      </c>
      <c r="AW197" s="13" t="s">
        <v>31</v>
      </c>
      <c r="AX197" s="13" t="s">
        <v>75</v>
      </c>
      <c r="AY197" s="156" t="s">
        <v>148</v>
      </c>
    </row>
    <row r="198" spans="2:65" s="14" customFormat="1" ht="10">
      <c r="B198" s="167"/>
      <c r="D198" s="149" t="s">
        <v>163</v>
      </c>
      <c r="E198" s="168" t="s">
        <v>1</v>
      </c>
      <c r="F198" s="169" t="s">
        <v>219</v>
      </c>
      <c r="H198" s="170">
        <v>20</v>
      </c>
      <c r="I198" s="171"/>
      <c r="L198" s="167"/>
      <c r="M198" s="172"/>
      <c r="T198" s="173"/>
      <c r="AT198" s="168" t="s">
        <v>163</v>
      </c>
      <c r="AU198" s="168" t="s">
        <v>85</v>
      </c>
      <c r="AV198" s="14" t="s">
        <v>195</v>
      </c>
      <c r="AW198" s="14" t="s">
        <v>31</v>
      </c>
      <c r="AX198" s="14" t="s">
        <v>80</v>
      </c>
      <c r="AY198" s="168" t="s">
        <v>148</v>
      </c>
    </row>
    <row r="199" spans="2:65" s="1" customFormat="1" ht="16.5" customHeight="1">
      <c r="B199" s="130"/>
      <c r="C199" s="176" t="s">
        <v>382</v>
      </c>
      <c r="D199" s="176" t="s">
        <v>269</v>
      </c>
      <c r="E199" s="177" t="s">
        <v>383</v>
      </c>
      <c r="F199" s="178" t="s">
        <v>384</v>
      </c>
      <c r="G199" s="179" t="s">
        <v>385</v>
      </c>
      <c r="H199" s="180">
        <v>1.22</v>
      </c>
      <c r="I199" s="181"/>
      <c r="J199" s="182">
        <f>ROUND(I199*H199,2)</f>
        <v>0</v>
      </c>
      <c r="K199" s="178" t="s">
        <v>194</v>
      </c>
      <c r="L199" s="183"/>
      <c r="M199" s="184" t="s">
        <v>1</v>
      </c>
      <c r="N199" s="185" t="s">
        <v>40</v>
      </c>
      <c r="P199" s="140">
        <f>O199*H199</f>
        <v>0</v>
      </c>
      <c r="Q199" s="140">
        <v>0.03</v>
      </c>
      <c r="R199" s="140">
        <f>Q199*H199</f>
        <v>3.6600000000000001E-2</v>
      </c>
      <c r="S199" s="140">
        <v>0</v>
      </c>
      <c r="T199" s="141">
        <f>S199*H199</f>
        <v>0</v>
      </c>
      <c r="AR199" s="142" t="s">
        <v>321</v>
      </c>
      <c r="AT199" s="142" t="s">
        <v>269</v>
      </c>
      <c r="AU199" s="142" t="s">
        <v>85</v>
      </c>
      <c r="AY199" s="16" t="s">
        <v>148</v>
      </c>
      <c r="BE199" s="143">
        <f>IF(N199="základní",J199,0)</f>
        <v>0</v>
      </c>
      <c r="BF199" s="143">
        <f>IF(N199="snížená",J199,0)</f>
        <v>0</v>
      </c>
      <c r="BG199" s="143">
        <f>IF(N199="zákl. přenesená",J199,0)</f>
        <v>0</v>
      </c>
      <c r="BH199" s="143">
        <f>IF(N199="sníž. přenesená",J199,0)</f>
        <v>0</v>
      </c>
      <c r="BI199" s="143">
        <f>IF(N199="nulová",J199,0)</f>
        <v>0</v>
      </c>
      <c r="BJ199" s="16" t="s">
        <v>80</v>
      </c>
      <c r="BK199" s="143">
        <f>ROUND(I199*H199,2)</f>
        <v>0</v>
      </c>
      <c r="BL199" s="16" t="s">
        <v>215</v>
      </c>
      <c r="BM199" s="142" t="s">
        <v>386</v>
      </c>
    </row>
    <row r="200" spans="2:65" s="1" customFormat="1" ht="33" customHeight="1">
      <c r="B200" s="130"/>
      <c r="C200" s="131" t="s">
        <v>387</v>
      </c>
      <c r="D200" s="131" t="s">
        <v>154</v>
      </c>
      <c r="E200" s="132" t="s">
        <v>378</v>
      </c>
      <c r="F200" s="133" t="s">
        <v>379</v>
      </c>
      <c r="G200" s="134" t="s">
        <v>214</v>
      </c>
      <c r="H200" s="135">
        <v>48.332999999999998</v>
      </c>
      <c r="I200" s="136"/>
      <c r="J200" s="137">
        <f>ROUND(I200*H200,2)</f>
        <v>0</v>
      </c>
      <c r="K200" s="133" t="s">
        <v>194</v>
      </c>
      <c r="L200" s="31"/>
      <c r="M200" s="138" t="s">
        <v>1</v>
      </c>
      <c r="N200" s="139" t="s">
        <v>40</v>
      </c>
      <c r="P200" s="140">
        <f>O200*H200</f>
        <v>0</v>
      </c>
      <c r="Q200" s="140">
        <v>1.2E-4</v>
      </c>
      <c r="R200" s="140">
        <f>Q200*H200</f>
        <v>5.7999599999999998E-3</v>
      </c>
      <c r="S200" s="140">
        <v>0</v>
      </c>
      <c r="T200" s="141">
        <f>S200*H200</f>
        <v>0</v>
      </c>
      <c r="AR200" s="142" t="s">
        <v>215</v>
      </c>
      <c r="AT200" s="142" t="s">
        <v>154</v>
      </c>
      <c r="AU200" s="142" t="s">
        <v>85</v>
      </c>
      <c r="AY200" s="16" t="s">
        <v>148</v>
      </c>
      <c r="BE200" s="143">
        <f>IF(N200="základní",J200,0)</f>
        <v>0</v>
      </c>
      <c r="BF200" s="143">
        <f>IF(N200="snížená",J200,0)</f>
        <v>0</v>
      </c>
      <c r="BG200" s="143">
        <f>IF(N200="zákl. přenesená",J200,0)</f>
        <v>0</v>
      </c>
      <c r="BH200" s="143">
        <f>IF(N200="sníž. přenesená",J200,0)</f>
        <v>0</v>
      </c>
      <c r="BI200" s="143">
        <f>IF(N200="nulová",J200,0)</f>
        <v>0</v>
      </c>
      <c r="BJ200" s="16" t="s">
        <v>80</v>
      </c>
      <c r="BK200" s="143">
        <f>ROUND(I200*H200,2)</f>
        <v>0</v>
      </c>
      <c r="BL200" s="16" t="s">
        <v>215</v>
      </c>
      <c r="BM200" s="142" t="s">
        <v>388</v>
      </c>
    </row>
    <row r="201" spans="2:65" s="1" customFormat="1" ht="10">
      <c r="B201" s="31"/>
      <c r="D201" s="144" t="s">
        <v>161</v>
      </c>
      <c r="F201" s="145" t="s">
        <v>381</v>
      </c>
      <c r="I201" s="146"/>
      <c r="L201" s="31"/>
      <c r="M201" s="147"/>
      <c r="T201" s="55"/>
      <c r="AT201" s="16" t="s">
        <v>161</v>
      </c>
      <c r="AU201" s="16" t="s">
        <v>85</v>
      </c>
    </row>
    <row r="202" spans="2:65" s="13" customFormat="1" ht="10">
      <c r="B202" s="155"/>
      <c r="D202" s="149" t="s">
        <v>163</v>
      </c>
      <c r="E202" s="156" t="s">
        <v>1</v>
      </c>
      <c r="F202" s="157" t="s">
        <v>389</v>
      </c>
      <c r="H202" s="158">
        <v>48.332999999999998</v>
      </c>
      <c r="I202" s="159"/>
      <c r="L202" s="155"/>
      <c r="M202" s="160"/>
      <c r="T202" s="161"/>
      <c r="AT202" s="156" t="s">
        <v>163</v>
      </c>
      <c r="AU202" s="156" t="s">
        <v>85</v>
      </c>
      <c r="AV202" s="13" t="s">
        <v>85</v>
      </c>
      <c r="AW202" s="13" t="s">
        <v>31</v>
      </c>
      <c r="AX202" s="13" t="s">
        <v>80</v>
      </c>
      <c r="AY202" s="156" t="s">
        <v>148</v>
      </c>
    </row>
    <row r="203" spans="2:65" s="1" customFormat="1" ht="16.5" customHeight="1">
      <c r="B203" s="130"/>
      <c r="C203" s="176" t="s">
        <v>390</v>
      </c>
      <c r="D203" s="176" t="s">
        <v>269</v>
      </c>
      <c r="E203" s="177" t="s">
        <v>391</v>
      </c>
      <c r="F203" s="178" t="s">
        <v>392</v>
      </c>
      <c r="G203" s="179" t="s">
        <v>385</v>
      </c>
      <c r="H203" s="180">
        <v>48.332999999999998</v>
      </c>
      <c r="I203" s="181"/>
      <c r="J203" s="182">
        <f>ROUND(I203*H203,2)</f>
        <v>0</v>
      </c>
      <c r="K203" s="178" t="s">
        <v>194</v>
      </c>
      <c r="L203" s="183"/>
      <c r="M203" s="184" t="s">
        <v>1</v>
      </c>
      <c r="N203" s="185" t="s">
        <v>40</v>
      </c>
      <c r="P203" s="140">
        <f>O203*H203</f>
        <v>0</v>
      </c>
      <c r="Q203" s="140">
        <v>2.5000000000000001E-2</v>
      </c>
      <c r="R203" s="140">
        <f>Q203*H203</f>
        <v>1.2083250000000001</v>
      </c>
      <c r="S203" s="140">
        <v>0</v>
      </c>
      <c r="T203" s="141">
        <f>S203*H203</f>
        <v>0</v>
      </c>
      <c r="AR203" s="142" t="s">
        <v>321</v>
      </c>
      <c r="AT203" s="142" t="s">
        <v>269</v>
      </c>
      <c r="AU203" s="142" t="s">
        <v>85</v>
      </c>
      <c r="AY203" s="16" t="s">
        <v>148</v>
      </c>
      <c r="BE203" s="143">
        <f>IF(N203="základní",J203,0)</f>
        <v>0</v>
      </c>
      <c r="BF203" s="143">
        <f>IF(N203="snížená",J203,0)</f>
        <v>0</v>
      </c>
      <c r="BG203" s="143">
        <f>IF(N203="zákl. přenesená",J203,0)</f>
        <v>0</v>
      </c>
      <c r="BH203" s="143">
        <f>IF(N203="sníž. přenesená",J203,0)</f>
        <v>0</v>
      </c>
      <c r="BI203" s="143">
        <f>IF(N203="nulová",J203,0)</f>
        <v>0</v>
      </c>
      <c r="BJ203" s="16" t="s">
        <v>80</v>
      </c>
      <c r="BK203" s="143">
        <f>ROUND(I203*H203,2)</f>
        <v>0</v>
      </c>
      <c r="BL203" s="16" t="s">
        <v>215</v>
      </c>
      <c r="BM203" s="142" t="s">
        <v>393</v>
      </c>
    </row>
    <row r="204" spans="2:65" s="1" customFormat="1" ht="33" customHeight="1">
      <c r="B204" s="130"/>
      <c r="C204" s="131" t="s">
        <v>394</v>
      </c>
      <c r="D204" s="131" t="s">
        <v>154</v>
      </c>
      <c r="E204" s="132" t="s">
        <v>395</v>
      </c>
      <c r="F204" s="133" t="s">
        <v>396</v>
      </c>
      <c r="G204" s="134" t="s">
        <v>214</v>
      </c>
      <c r="H204" s="135">
        <v>26.5</v>
      </c>
      <c r="I204" s="136"/>
      <c r="J204" s="137">
        <f>ROUND(I204*H204,2)</f>
        <v>0</v>
      </c>
      <c r="K204" s="133" t="s">
        <v>158</v>
      </c>
      <c r="L204" s="31"/>
      <c r="M204" s="138" t="s">
        <v>1</v>
      </c>
      <c r="N204" s="139" t="s">
        <v>40</v>
      </c>
      <c r="P204" s="140">
        <f>O204*H204</f>
        <v>0</v>
      </c>
      <c r="Q204" s="140">
        <v>1.9000000000000001E-4</v>
      </c>
      <c r="R204" s="140">
        <f>Q204*H204</f>
        <v>5.0350000000000004E-3</v>
      </c>
      <c r="S204" s="140">
        <v>0</v>
      </c>
      <c r="T204" s="141">
        <f>S204*H204</f>
        <v>0</v>
      </c>
      <c r="AR204" s="142" t="s">
        <v>215</v>
      </c>
      <c r="AT204" s="142" t="s">
        <v>154</v>
      </c>
      <c r="AU204" s="142" t="s">
        <v>85</v>
      </c>
      <c r="AY204" s="16" t="s">
        <v>148</v>
      </c>
      <c r="BE204" s="143">
        <f>IF(N204="základní",J204,0)</f>
        <v>0</v>
      </c>
      <c r="BF204" s="143">
        <f>IF(N204="snížená",J204,0)</f>
        <v>0</v>
      </c>
      <c r="BG204" s="143">
        <f>IF(N204="zákl. přenesená",J204,0)</f>
        <v>0</v>
      </c>
      <c r="BH204" s="143">
        <f>IF(N204="sníž. přenesená",J204,0)</f>
        <v>0</v>
      </c>
      <c r="BI204" s="143">
        <f>IF(N204="nulová",J204,0)</f>
        <v>0</v>
      </c>
      <c r="BJ204" s="16" t="s">
        <v>80</v>
      </c>
      <c r="BK204" s="143">
        <f>ROUND(I204*H204,2)</f>
        <v>0</v>
      </c>
      <c r="BL204" s="16" t="s">
        <v>215</v>
      </c>
      <c r="BM204" s="142" t="s">
        <v>397</v>
      </c>
    </row>
    <row r="205" spans="2:65" s="1" customFormat="1" ht="10">
      <c r="B205" s="31"/>
      <c r="D205" s="144" t="s">
        <v>161</v>
      </c>
      <c r="F205" s="145" t="s">
        <v>398</v>
      </c>
      <c r="I205" s="146"/>
      <c r="L205" s="31"/>
      <c r="M205" s="147"/>
      <c r="T205" s="55"/>
      <c r="AT205" s="16" t="s">
        <v>161</v>
      </c>
      <c r="AU205" s="16" t="s">
        <v>85</v>
      </c>
    </row>
    <row r="206" spans="2:65" s="12" customFormat="1" ht="10">
      <c r="B206" s="148"/>
      <c r="D206" s="149" t="s">
        <v>163</v>
      </c>
      <c r="E206" s="150" t="s">
        <v>1</v>
      </c>
      <c r="F206" s="151" t="s">
        <v>399</v>
      </c>
      <c r="H206" s="150" t="s">
        <v>1</v>
      </c>
      <c r="I206" s="152"/>
      <c r="L206" s="148"/>
      <c r="M206" s="153"/>
      <c r="T206" s="154"/>
      <c r="AT206" s="150" t="s">
        <v>163</v>
      </c>
      <c r="AU206" s="150" t="s">
        <v>85</v>
      </c>
      <c r="AV206" s="12" t="s">
        <v>80</v>
      </c>
      <c r="AW206" s="12" t="s">
        <v>31</v>
      </c>
      <c r="AX206" s="12" t="s">
        <v>75</v>
      </c>
      <c r="AY206" s="150" t="s">
        <v>148</v>
      </c>
    </row>
    <row r="207" spans="2:65" s="12" customFormat="1" ht="20">
      <c r="B207" s="148"/>
      <c r="D207" s="149" t="s">
        <v>163</v>
      </c>
      <c r="E207" s="150" t="s">
        <v>1</v>
      </c>
      <c r="F207" s="151" t="s">
        <v>400</v>
      </c>
      <c r="H207" s="150" t="s">
        <v>1</v>
      </c>
      <c r="I207" s="152"/>
      <c r="L207" s="148"/>
      <c r="M207" s="153"/>
      <c r="T207" s="154"/>
      <c r="AT207" s="150" t="s">
        <v>163</v>
      </c>
      <c r="AU207" s="150" t="s">
        <v>85</v>
      </c>
      <c r="AV207" s="12" t="s">
        <v>80</v>
      </c>
      <c r="AW207" s="12" t="s">
        <v>31</v>
      </c>
      <c r="AX207" s="12" t="s">
        <v>75</v>
      </c>
      <c r="AY207" s="150" t="s">
        <v>148</v>
      </c>
    </row>
    <row r="208" spans="2:65" s="13" customFormat="1" ht="10">
      <c r="B208" s="155"/>
      <c r="D208" s="149" t="s">
        <v>163</v>
      </c>
      <c r="E208" s="156" t="s">
        <v>1</v>
      </c>
      <c r="F208" s="157" t="s">
        <v>401</v>
      </c>
      <c r="H208" s="158">
        <v>26.5</v>
      </c>
      <c r="I208" s="159"/>
      <c r="L208" s="155"/>
      <c r="M208" s="160"/>
      <c r="T208" s="161"/>
      <c r="AT208" s="156" t="s">
        <v>163</v>
      </c>
      <c r="AU208" s="156" t="s">
        <v>85</v>
      </c>
      <c r="AV208" s="13" t="s">
        <v>85</v>
      </c>
      <c r="AW208" s="13" t="s">
        <v>31</v>
      </c>
      <c r="AX208" s="13" t="s">
        <v>80</v>
      </c>
      <c r="AY208" s="156" t="s">
        <v>148</v>
      </c>
    </row>
    <row r="209" spans="2:65" s="1" customFormat="1" ht="24.15" customHeight="1">
      <c r="B209" s="130"/>
      <c r="C209" s="176" t="s">
        <v>402</v>
      </c>
      <c r="D209" s="176" t="s">
        <v>269</v>
      </c>
      <c r="E209" s="177" t="s">
        <v>403</v>
      </c>
      <c r="F209" s="178" t="s">
        <v>404</v>
      </c>
      <c r="G209" s="179" t="s">
        <v>385</v>
      </c>
      <c r="H209" s="180">
        <v>2.65</v>
      </c>
      <c r="I209" s="181"/>
      <c r="J209" s="182">
        <f>ROUND(I209*H209,2)</f>
        <v>0</v>
      </c>
      <c r="K209" s="178" t="s">
        <v>158</v>
      </c>
      <c r="L209" s="183"/>
      <c r="M209" s="184" t="s">
        <v>1</v>
      </c>
      <c r="N209" s="185" t="s">
        <v>40</v>
      </c>
      <c r="P209" s="140">
        <f>O209*H209</f>
        <v>0</v>
      </c>
      <c r="Q209" s="140">
        <v>0.03</v>
      </c>
      <c r="R209" s="140">
        <f>Q209*H209</f>
        <v>7.9500000000000001E-2</v>
      </c>
      <c r="S209" s="140">
        <v>0</v>
      </c>
      <c r="T209" s="141">
        <f>S209*H209</f>
        <v>0</v>
      </c>
      <c r="AR209" s="142" t="s">
        <v>321</v>
      </c>
      <c r="AT209" s="142" t="s">
        <v>269</v>
      </c>
      <c r="AU209" s="142" t="s">
        <v>85</v>
      </c>
      <c r="AY209" s="16" t="s">
        <v>148</v>
      </c>
      <c r="BE209" s="143">
        <f>IF(N209="základní",J209,0)</f>
        <v>0</v>
      </c>
      <c r="BF209" s="143">
        <f>IF(N209="snížená",J209,0)</f>
        <v>0</v>
      </c>
      <c r="BG209" s="143">
        <f>IF(N209="zákl. přenesená",J209,0)</f>
        <v>0</v>
      </c>
      <c r="BH209" s="143">
        <f>IF(N209="sníž. přenesená",J209,0)</f>
        <v>0</v>
      </c>
      <c r="BI209" s="143">
        <f>IF(N209="nulová",J209,0)</f>
        <v>0</v>
      </c>
      <c r="BJ209" s="16" t="s">
        <v>80</v>
      </c>
      <c r="BK209" s="143">
        <f>ROUND(I209*H209,2)</f>
        <v>0</v>
      </c>
      <c r="BL209" s="16" t="s">
        <v>215</v>
      </c>
      <c r="BM209" s="142" t="s">
        <v>405</v>
      </c>
    </row>
    <row r="210" spans="2:65" s="1" customFormat="1" ht="24.15" customHeight="1">
      <c r="B210" s="130"/>
      <c r="C210" s="131" t="s">
        <v>406</v>
      </c>
      <c r="D210" s="131" t="s">
        <v>154</v>
      </c>
      <c r="E210" s="132" t="s">
        <v>407</v>
      </c>
      <c r="F210" s="133" t="s">
        <v>408</v>
      </c>
      <c r="G210" s="134" t="s">
        <v>193</v>
      </c>
      <c r="H210" s="135">
        <v>16.591000000000001</v>
      </c>
      <c r="I210" s="136"/>
      <c r="J210" s="137">
        <f>ROUND(I210*H210,2)</f>
        <v>0</v>
      </c>
      <c r="K210" s="133" t="s">
        <v>194</v>
      </c>
      <c r="L210" s="31"/>
      <c r="M210" s="138" t="s">
        <v>1</v>
      </c>
      <c r="N210" s="139" t="s">
        <v>40</v>
      </c>
      <c r="P210" s="140">
        <f>O210*H210</f>
        <v>0</v>
      </c>
      <c r="Q210" s="140">
        <v>0</v>
      </c>
      <c r="R210" s="140">
        <f>Q210*H210</f>
        <v>0</v>
      </c>
      <c r="S210" s="140">
        <v>0</v>
      </c>
      <c r="T210" s="141">
        <f>S210*H210</f>
        <v>0</v>
      </c>
      <c r="AR210" s="142" t="s">
        <v>215</v>
      </c>
      <c r="AT210" s="142" t="s">
        <v>154</v>
      </c>
      <c r="AU210" s="142" t="s">
        <v>85</v>
      </c>
      <c r="AY210" s="16" t="s">
        <v>148</v>
      </c>
      <c r="BE210" s="143">
        <f>IF(N210="základní",J210,0)</f>
        <v>0</v>
      </c>
      <c r="BF210" s="143">
        <f>IF(N210="snížená",J210,0)</f>
        <v>0</v>
      </c>
      <c r="BG210" s="143">
        <f>IF(N210="zákl. přenesená",J210,0)</f>
        <v>0</v>
      </c>
      <c r="BH210" s="143">
        <f>IF(N210="sníž. přenesená",J210,0)</f>
        <v>0</v>
      </c>
      <c r="BI210" s="143">
        <f>IF(N210="nulová",J210,0)</f>
        <v>0</v>
      </c>
      <c r="BJ210" s="16" t="s">
        <v>80</v>
      </c>
      <c r="BK210" s="143">
        <f>ROUND(I210*H210,2)</f>
        <v>0</v>
      </c>
      <c r="BL210" s="16" t="s">
        <v>215</v>
      </c>
      <c r="BM210" s="142" t="s">
        <v>409</v>
      </c>
    </row>
    <row r="211" spans="2:65" s="1" customFormat="1" ht="10">
      <c r="B211" s="31"/>
      <c r="D211" s="144" t="s">
        <v>161</v>
      </c>
      <c r="F211" s="145" t="s">
        <v>410</v>
      </c>
      <c r="I211" s="146"/>
      <c r="L211" s="31"/>
      <c r="M211" s="147"/>
      <c r="T211" s="55"/>
      <c r="AT211" s="16" t="s">
        <v>161</v>
      </c>
      <c r="AU211" s="16" t="s">
        <v>85</v>
      </c>
    </row>
    <row r="212" spans="2:65" s="11" customFormat="1" ht="22.75" customHeight="1">
      <c r="B212" s="118"/>
      <c r="D212" s="119" t="s">
        <v>74</v>
      </c>
      <c r="E212" s="128" t="s">
        <v>411</v>
      </c>
      <c r="F212" s="128" t="s">
        <v>412</v>
      </c>
      <c r="I212" s="121"/>
      <c r="J212" s="129">
        <f>BK212</f>
        <v>0</v>
      </c>
      <c r="L212" s="118"/>
      <c r="M212" s="123"/>
      <c r="P212" s="124">
        <f>SUM(P213:P219)</f>
        <v>0</v>
      </c>
      <c r="R212" s="124">
        <f>SUM(R213:R219)</f>
        <v>6.2039999999999998E-2</v>
      </c>
      <c r="T212" s="125">
        <f>SUM(T213:T219)</f>
        <v>0</v>
      </c>
      <c r="AR212" s="119" t="s">
        <v>85</v>
      </c>
      <c r="AT212" s="126" t="s">
        <v>74</v>
      </c>
      <c r="AU212" s="126" t="s">
        <v>80</v>
      </c>
      <c r="AY212" s="119" t="s">
        <v>148</v>
      </c>
      <c r="BK212" s="127">
        <f>SUM(BK213:BK219)</f>
        <v>0</v>
      </c>
    </row>
    <row r="213" spans="2:65" s="1" customFormat="1" ht="37.75" customHeight="1">
      <c r="B213" s="130"/>
      <c r="C213" s="131" t="s">
        <v>413</v>
      </c>
      <c r="D213" s="131" t="s">
        <v>154</v>
      </c>
      <c r="E213" s="132" t="s">
        <v>414</v>
      </c>
      <c r="F213" s="133" t="s">
        <v>415</v>
      </c>
      <c r="G213" s="134" t="s">
        <v>238</v>
      </c>
      <c r="H213" s="135">
        <v>9</v>
      </c>
      <c r="I213" s="136"/>
      <c r="J213" s="137">
        <f>ROUND(I213*H213,2)</f>
        <v>0</v>
      </c>
      <c r="K213" s="133" t="s">
        <v>158</v>
      </c>
      <c r="L213" s="31"/>
      <c r="M213" s="138" t="s">
        <v>1</v>
      </c>
      <c r="N213" s="139" t="s">
        <v>40</v>
      </c>
      <c r="P213" s="140">
        <f>O213*H213</f>
        <v>0</v>
      </c>
      <c r="Q213" s="140">
        <v>3.46E-3</v>
      </c>
      <c r="R213" s="140">
        <f>Q213*H213</f>
        <v>3.1140000000000001E-2</v>
      </c>
      <c r="S213" s="140">
        <v>0</v>
      </c>
      <c r="T213" s="141">
        <f>S213*H213</f>
        <v>0</v>
      </c>
      <c r="AR213" s="142" t="s">
        <v>215</v>
      </c>
      <c r="AT213" s="142" t="s">
        <v>154</v>
      </c>
      <c r="AU213" s="142" t="s">
        <v>85</v>
      </c>
      <c r="AY213" s="16" t="s">
        <v>148</v>
      </c>
      <c r="BE213" s="143">
        <f>IF(N213="základní",J213,0)</f>
        <v>0</v>
      </c>
      <c r="BF213" s="143">
        <f>IF(N213="snížená",J213,0)</f>
        <v>0</v>
      </c>
      <c r="BG213" s="143">
        <f>IF(N213="zákl. přenesená",J213,0)</f>
        <v>0</v>
      </c>
      <c r="BH213" s="143">
        <f>IF(N213="sníž. přenesená",J213,0)</f>
        <v>0</v>
      </c>
      <c r="BI213" s="143">
        <f>IF(N213="nulová",J213,0)</f>
        <v>0</v>
      </c>
      <c r="BJ213" s="16" t="s">
        <v>80</v>
      </c>
      <c r="BK213" s="143">
        <f>ROUND(I213*H213,2)</f>
        <v>0</v>
      </c>
      <c r="BL213" s="16" t="s">
        <v>215</v>
      </c>
      <c r="BM213" s="142" t="s">
        <v>416</v>
      </c>
    </row>
    <row r="214" spans="2:65" s="1" customFormat="1" ht="10">
      <c r="B214" s="31"/>
      <c r="D214" s="144" t="s">
        <v>161</v>
      </c>
      <c r="F214" s="145" t="s">
        <v>417</v>
      </c>
      <c r="I214" s="146"/>
      <c r="L214" s="31"/>
      <c r="M214" s="147"/>
      <c r="T214" s="55"/>
      <c r="AT214" s="16" t="s">
        <v>161</v>
      </c>
      <c r="AU214" s="16" t="s">
        <v>85</v>
      </c>
    </row>
    <row r="215" spans="2:65" s="1" customFormat="1" ht="33" customHeight="1">
      <c r="B215" s="130"/>
      <c r="C215" s="131" t="s">
        <v>418</v>
      </c>
      <c r="D215" s="131" t="s">
        <v>154</v>
      </c>
      <c r="E215" s="132" t="s">
        <v>419</v>
      </c>
      <c r="F215" s="133" t="s">
        <v>420</v>
      </c>
      <c r="G215" s="134" t="s">
        <v>238</v>
      </c>
      <c r="H215" s="135">
        <v>10</v>
      </c>
      <c r="I215" s="136"/>
      <c r="J215" s="137">
        <f>ROUND(I215*H215,2)</f>
        <v>0</v>
      </c>
      <c r="K215" s="133" t="s">
        <v>1</v>
      </c>
      <c r="L215" s="31"/>
      <c r="M215" s="138" t="s">
        <v>1</v>
      </c>
      <c r="N215" s="139" t="s">
        <v>40</v>
      </c>
      <c r="P215" s="140">
        <f>O215*H215</f>
        <v>0</v>
      </c>
      <c r="Q215" s="140">
        <v>3.0899999999999999E-3</v>
      </c>
      <c r="R215" s="140">
        <f>Q215*H215</f>
        <v>3.0899999999999997E-2</v>
      </c>
      <c r="S215" s="140">
        <v>0</v>
      </c>
      <c r="T215" s="141">
        <f>S215*H215</f>
        <v>0</v>
      </c>
      <c r="AR215" s="142" t="s">
        <v>215</v>
      </c>
      <c r="AT215" s="142" t="s">
        <v>154</v>
      </c>
      <c r="AU215" s="142" t="s">
        <v>85</v>
      </c>
      <c r="AY215" s="16" t="s">
        <v>148</v>
      </c>
      <c r="BE215" s="143">
        <f>IF(N215="základní",J215,0)</f>
        <v>0</v>
      </c>
      <c r="BF215" s="143">
        <f>IF(N215="snížená",J215,0)</f>
        <v>0</v>
      </c>
      <c r="BG215" s="143">
        <f>IF(N215="zákl. přenesená",J215,0)</f>
        <v>0</v>
      </c>
      <c r="BH215" s="143">
        <f>IF(N215="sníž. přenesená",J215,0)</f>
        <v>0</v>
      </c>
      <c r="BI215" s="143">
        <f>IF(N215="nulová",J215,0)</f>
        <v>0</v>
      </c>
      <c r="BJ215" s="16" t="s">
        <v>80</v>
      </c>
      <c r="BK215" s="143">
        <f>ROUND(I215*H215,2)</f>
        <v>0</v>
      </c>
      <c r="BL215" s="16" t="s">
        <v>215</v>
      </c>
      <c r="BM215" s="142" t="s">
        <v>421</v>
      </c>
    </row>
    <row r="216" spans="2:65" s="12" customFormat="1" ht="10">
      <c r="B216" s="148"/>
      <c r="D216" s="149" t="s">
        <v>163</v>
      </c>
      <c r="E216" s="150" t="s">
        <v>1</v>
      </c>
      <c r="F216" s="151" t="s">
        <v>422</v>
      </c>
      <c r="H216" s="150" t="s">
        <v>1</v>
      </c>
      <c r="I216" s="152"/>
      <c r="L216" s="148"/>
      <c r="M216" s="153"/>
      <c r="T216" s="154"/>
      <c r="AT216" s="150" t="s">
        <v>163</v>
      </c>
      <c r="AU216" s="150" t="s">
        <v>85</v>
      </c>
      <c r="AV216" s="12" t="s">
        <v>80</v>
      </c>
      <c r="AW216" s="12" t="s">
        <v>31</v>
      </c>
      <c r="AX216" s="12" t="s">
        <v>75</v>
      </c>
      <c r="AY216" s="150" t="s">
        <v>148</v>
      </c>
    </row>
    <row r="217" spans="2:65" s="13" customFormat="1" ht="10">
      <c r="B217" s="155"/>
      <c r="D217" s="149" t="s">
        <v>163</v>
      </c>
      <c r="E217" s="156" t="s">
        <v>1</v>
      </c>
      <c r="F217" s="157" t="s">
        <v>250</v>
      </c>
      <c r="H217" s="158">
        <v>10</v>
      </c>
      <c r="I217" s="159"/>
      <c r="L217" s="155"/>
      <c r="M217" s="160"/>
      <c r="T217" s="161"/>
      <c r="AT217" s="156" t="s">
        <v>163</v>
      </c>
      <c r="AU217" s="156" t="s">
        <v>85</v>
      </c>
      <c r="AV217" s="13" t="s">
        <v>85</v>
      </c>
      <c r="AW217" s="13" t="s">
        <v>31</v>
      </c>
      <c r="AX217" s="13" t="s">
        <v>80</v>
      </c>
      <c r="AY217" s="156" t="s">
        <v>148</v>
      </c>
    </row>
    <row r="218" spans="2:65" s="12" customFormat="1" ht="30">
      <c r="B218" s="148"/>
      <c r="D218" s="149" t="s">
        <v>163</v>
      </c>
      <c r="E218" s="150" t="s">
        <v>1</v>
      </c>
      <c r="F218" s="151" t="s">
        <v>423</v>
      </c>
      <c r="H218" s="150" t="s">
        <v>1</v>
      </c>
      <c r="I218" s="152"/>
      <c r="L218" s="148"/>
      <c r="M218" s="153"/>
      <c r="T218" s="154"/>
      <c r="AT218" s="150" t="s">
        <v>163</v>
      </c>
      <c r="AU218" s="150" t="s">
        <v>85</v>
      </c>
      <c r="AV218" s="12" t="s">
        <v>80</v>
      </c>
      <c r="AW218" s="12" t="s">
        <v>31</v>
      </c>
      <c r="AX218" s="12" t="s">
        <v>75</v>
      </c>
      <c r="AY218" s="150" t="s">
        <v>148</v>
      </c>
    </row>
    <row r="219" spans="2:65" s="12" customFormat="1" ht="20">
      <c r="B219" s="148"/>
      <c r="D219" s="149" t="s">
        <v>163</v>
      </c>
      <c r="E219" s="150" t="s">
        <v>1</v>
      </c>
      <c r="F219" s="151" t="s">
        <v>424</v>
      </c>
      <c r="H219" s="150" t="s">
        <v>1</v>
      </c>
      <c r="I219" s="152"/>
      <c r="L219" s="148"/>
      <c r="M219" s="153"/>
      <c r="T219" s="154"/>
      <c r="AT219" s="150" t="s">
        <v>163</v>
      </c>
      <c r="AU219" s="150" t="s">
        <v>85</v>
      </c>
      <c r="AV219" s="12" t="s">
        <v>80</v>
      </c>
      <c r="AW219" s="12" t="s">
        <v>31</v>
      </c>
      <c r="AX219" s="12" t="s">
        <v>75</v>
      </c>
      <c r="AY219" s="150" t="s">
        <v>148</v>
      </c>
    </row>
    <row r="220" spans="2:65" s="11" customFormat="1" ht="22.75" customHeight="1">
      <c r="B220" s="118"/>
      <c r="D220" s="119" t="s">
        <v>74</v>
      </c>
      <c r="E220" s="128" t="s">
        <v>233</v>
      </c>
      <c r="F220" s="128" t="s">
        <v>234</v>
      </c>
      <c r="I220" s="121"/>
      <c r="J220" s="129">
        <f>BK220</f>
        <v>0</v>
      </c>
      <c r="L220" s="118"/>
      <c r="M220" s="123"/>
      <c r="P220" s="124">
        <f>SUM(P221:P222)</f>
        <v>0</v>
      </c>
      <c r="R220" s="124">
        <f>SUM(R221:R222)</f>
        <v>0</v>
      </c>
      <c r="T220" s="125">
        <f>SUM(T221:T222)</f>
        <v>0</v>
      </c>
      <c r="AR220" s="119" t="s">
        <v>85</v>
      </c>
      <c r="AT220" s="126" t="s">
        <v>74</v>
      </c>
      <c r="AU220" s="126" t="s">
        <v>80</v>
      </c>
      <c r="AY220" s="119" t="s">
        <v>148</v>
      </c>
      <c r="BK220" s="127">
        <f>SUM(BK221:BK222)</f>
        <v>0</v>
      </c>
    </row>
    <row r="221" spans="2:65" s="1" customFormat="1" ht="16.5" customHeight="1">
      <c r="B221" s="130"/>
      <c r="C221" s="131" t="s">
        <v>425</v>
      </c>
      <c r="D221" s="131" t="s">
        <v>154</v>
      </c>
      <c r="E221" s="132" t="s">
        <v>426</v>
      </c>
      <c r="F221" s="133" t="s">
        <v>427</v>
      </c>
      <c r="G221" s="134" t="s">
        <v>238</v>
      </c>
      <c r="H221" s="135">
        <v>1</v>
      </c>
      <c r="I221" s="136"/>
      <c r="J221" s="137">
        <f>ROUND(I221*H221,2)</f>
        <v>0</v>
      </c>
      <c r="K221" s="133" t="s">
        <v>194</v>
      </c>
      <c r="L221" s="31"/>
      <c r="M221" s="138" t="s">
        <v>1</v>
      </c>
      <c r="N221" s="139" t="s">
        <v>40</v>
      </c>
      <c r="P221" s="140">
        <f>O221*H221</f>
        <v>0</v>
      </c>
      <c r="Q221" s="140">
        <v>0</v>
      </c>
      <c r="R221" s="140">
        <f>Q221*H221</f>
        <v>0</v>
      </c>
      <c r="S221" s="140">
        <v>0</v>
      </c>
      <c r="T221" s="141">
        <f>S221*H221</f>
        <v>0</v>
      </c>
      <c r="AR221" s="142" t="s">
        <v>215</v>
      </c>
      <c r="AT221" s="142" t="s">
        <v>154</v>
      </c>
      <c r="AU221" s="142" t="s">
        <v>85</v>
      </c>
      <c r="AY221" s="16" t="s">
        <v>148</v>
      </c>
      <c r="BE221" s="143">
        <f>IF(N221="základní",J221,0)</f>
        <v>0</v>
      </c>
      <c r="BF221" s="143">
        <f>IF(N221="snížená",J221,0)</f>
        <v>0</v>
      </c>
      <c r="BG221" s="143">
        <f>IF(N221="zákl. přenesená",J221,0)</f>
        <v>0</v>
      </c>
      <c r="BH221" s="143">
        <f>IF(N221="sníž. přenesená",J221,0)</f>
        <v>0</v>
      </c>
      <c r="BI221" s="143">
        <f>IF(N221="nulová",J221,0)</f>
        <v>0</v>
      </c>
      <c r="BJ221" s="16" t="s">
        <v>80</v>
      </c>
      <c r="BK221" s="143">
        <f>ROUND(I221*H221,2)</f>
        <v>0</v>
      </c>
      <c r="BL221" s="16" t="s">
        <v>215</v>
      </c>
      <c r="BM221" s="142" t="s">
        <v>428</v>
      </c>
    </row>
    <row r="222" spans="2:65" s="1" customFormat="1" ht="10">
      <c r="B222" s="31"/>
      <c r="D222" s="144" t="s">
        <v>161</v>
      </c>
      <c r="F222" s="145" t="s">
        <v>429</v>
      </c>
      <c r="I222" s="146"/>
      <c r="L222" s="31"/>
      <c r="M222" s="147"/>
      <c r="T222" s="55"/>
      <c r="AT222" s="16" t="s">
        <v>161</v>
      </c>
      <c r="AU222" s="16" t="s">
        <v>85</v>
      </c>
    </row>
    <row r="223" spans="2:65" s="11" customFormat="1" ht="22.75" customHeight="1">
      <c r="B223" s="118"/>
      <c r="D223" s="119" t="s">
        <v>74</v>
      </c>
      <c r="E223" s="128" t="s">
        <v>430</v>
      </c>
      <c r="F223" s="128" t="s">
        <v>431</v>
      </c>
      <c r="I223" s="121"/>
      <c r="J223" s="129">
        <f>BK223</f>
        <v>0</v>
      </c>
      <c r="L223" s="118"/>
      <c r="M223" s="123"/>
      <c r="P223" s="124">
        <f>SUM(P224:P231)</f>
        <v>0</v>
      </c>
      <c r="R223" s="124">
        <f>SUM(R224:R231)</f>
        <v>3.714816E-2</v>
      </c>
      <c r="T223" s="125">
        <f>SUM(T224:T231)</f>
        <v>0</v>
      </c>
      <c r="AR223" s="119" t="s">
        <v>85</v>
      </c>
      <c r="AT223" s="126" t="s">
        <v>74</v>
      </c>
      <c r="AU223" s="126" t="s">
        <v>80</v>
      </c>
      <c r="AY223" s="119" t="s">
        <v>148</v>
      </c>
      <c r="BK223" s="127">
        <f>SUM(BK224:BK231)</f>
        <v>0</v>
      </c>
    </row>
    <row r="224" spans="2:65" s="1" customFormat="1" ht="16.5" customHeight="1">
      <c r="B224" s="130"/>
      <c r="C224" s="131" t="s">
        <v>321</v>
      </c>
      <c r="D224" s="131" t="s">
        <v>154</v>
      </c>
      <c r="E224" s="132" t="s">
        <v>432</v>
      </c>
      <c r="F224" s="133" t="s">
        <v>433</v>
      </c>
      <c r="G224" s="134" t="s">
        <v>246</v>
      </c>
      <c r="H224" s="135">
        <v>24.32</v>
      </c>
      <c r="I224" s="136"/>
      <c r="J224" s="137">
        <f>ROUND(I224*H224,2)</f>
        <v>0</v>
      </c>
      <c r="K224" s="133" t="s">
        <v>158</v>
      </c>
      <c r="L224" s="31"/>
      <c r="M224" s="138" t="s">
        <v>1</v>
      </c>
      <c r="N224" s="139" t="s">
        <v>40</v>
      </c>
      <c r="P224" s="140">
        <f>O224*H224</f>
        <v>0</v>
      </c>
      <c r="Q224" s="140">
        <v>2.0000000000000002E-5</v>
      </c>
      <c r="R224" s="140">
        <f>Q224*H224</f>
        <v>4.8640000000000006E-4</v>
      </c>
      <c r="S224" s="140">
        <v>0</v>
      </c>
      <c r="T224" s="141">
        <f>S224*H224</f>
        <v>0</v>
      </c>
      <c r="AR224" s="142" t="s">
        <v>215</v>
      </c>
      <c r="AT224" s="142" t="s">
        <v>154</v>
      </c>
      <c r="AU224" s="142" t="s">
        <v>85</v>
      </c>
      <c r="AY224" s="16" t="s">
        <v>148</v>
      </c>
      <c r="BE224" s="143">
        <f>IF(N224="základní",J224,0)</f>
        <v>0</v>
      </c>
      <c r="BF224" s="143">
        <f>IF(N224="snížená",J224,0)</f>
        <v>0</v>
      </c>
      <c r="BG224" s="143">
        <f>IF(N224="zákl. přenesená",J224,0)</f>
        <v>0</v>
      </c>
      <c r="BH224" s="143">
        <f>IF(N224="sníž. přenesená",J224,0)</f>
        <v>0</v>
      </c>
      <c r="BI224" s="143">
        <f>IF(N224="nulová",J224,0)</f>
        <v>0</v>
      </c>
      <c r="BJ224" s="16" t="s">
        <v>80</v>
      </c>
      <c r="BK224" s="143">
        <f>ROUND(I224*H224,2)</f>
        <v>0</v>
      </c>
      <c r="BL224" s="16" t="s">
        <v>215</v>
      </c>
      <c r="BM224" s="142" t="s">
        <v>434</v>
      </c>
    </row>
    <row r="225" spans="2:65" s="1" customFormat="1" ht="10">
      <c r="B225" s="31"/>
      <c r="D225" s="144" t="s">
        <v>161</v>
      </c>
      <c r="F225" s="145" t="s">
        <v>435</v>
      </c>
      <c r="I225" s="146"/>
      <c r="L225" s="31"/>
      <c r="M225" s="147"/>
      <c r="T225" s="55"/>
      <c r="AT225" s="16" t="s">
        <v>161</v>
      </c>
      <c r="AU225" s="16" t="s">
        <v>85</v>
      </c>
    </row>
    <row r="226" spans="2:65" s="1" customFormat="1" ht="16.5" customHeight="1">
      <c r="B226" s="130"/>
      <c r="C226" s="176" t="s">
        <v>436</v>
      </c>
      <c r="D226" s="176" t="s">
        <v>269</v>
      </c>
      <c r="E226" s="177" t="s">
        <v>437</v>
      </c>
      <c r="F226" s="178" t="s">
        <v>438</v>
      </c>
      <c r="G226" s="179" t="s">
        <v>385</v>
      </c>
      <c r="H226" s="180">
        <v>6.4000000000000001E-2</v>
      </c>
      <c r="I226" s="181"/>
      <c r="J226" s="182">
        <f>ROUND(I226*H226,2)</f>
        <v>0</v>
      </c>
      <c r="K226" s="178" t="s">
        <v>158</v>
      </c>
      <c r="L226" s="183"/>
      <c r="M226" s="184" t="s">
        <v>1</v>
      </c>
      <c r="N226" s="185" t="s">
        <v>40</v>
      </c>
      <c r="P226" s="140">
        <f>O226*H226</f>
        <v>0</v>
      </c>
      <c r="Q226" s="140">
        <v>0.55000000000000004</v>
      </c>
      <c r="R226" s="140">
        <f>Q226*H226</f>
        <v>3.5200000000000002E-2</v>
      </c>
      <c r="S226" s="140">
        <v>0</v>
      </c>
      <c r="T226" s="141">
        <f>S226*H226</f>
        <v>0</v>
      </c>
      <c r="AR226" s="142" t="s">
        <v>321</v>
      </c>
      <c r="AT226" s="142" t="s">
        <v>269</v>
      </c>
      <c r="AU226" s="142" t="s">
        <v>85</v>
      </c>
      <c r="AY226" s="16" t="s">
        <v>148</v>
      </c>
      <c r="BE226" s="143">
        <f>IF(N226="základní",J226,0)</f>
        <v>0</v>
      </c>
      <c r="BF226" s="143">
        <f>IF(N226="snížená",J226,0)</f>
        <v>0</v>
      </c>
      <c r="BG226" s="143">
        <f>IF(N226="zákl. přenesená",J226,0)</f>
        <v>0</v>
      </c>
      <c r="BH226" s="143">
        <f>IF(N226="sníž. přenesená",J226,0)</f>
        <v>0</v>
      </c>
      <c r="BI226" s="143">
        <f>IF(N226="nulová",J226,0)</f>
        <v>0</v>
      </c>
      <c r="BJ226" s="16" t="s">
        <v>80</v>
      </c>
      <c r="BK226" s="143">
        <f>ROUND(I226*H226,2)</f>
        <v>0</v>
      </c>
      <c r="BL226" s="16" t="s">
        <v>215</v>
      </c>
      <c r="BM226" s="142" t="s">
        <v>439</v>
      </c>
    </row>
    <row r="227" spans="2:65" s="13" customFormat="1" ht="10">
      <c r="B227" s="155"/>
      <c r="D227" s="149" t="s">
        <v>163</v>
      </c>
      <c r="E227" s="156" t="s">
        <v>1</v>
      </c>
      <c r="F227" s="157" t="s">
        <v>440</v>
      </c>
      <c r="H227" s="158">
        <v>6.4000000000000001E-2</v>
      </c>
      <c r="I227" s="159"/>
      <c r="L227" s="155"/>
      <c r="M227" s="160"/>
      <c r="T227" s="161"/>
      <c r="AT227" s="156" t="s">
        <v>163</v>
      </c>
      <c r="AU227" s="156" t="s">
        <v>85</v>
      </c>
      <c r="AV227" s="13" t="s">
        <v>85</v>
      </c>
      <c r="AW227" s="13" t="s">
        <v>31</v>
      </c>
      <c r="AX227" s="13" t="s">
        <v>80</v>
      </c>
      <c r="AY227" s="156" t="s">
        <v>148</v>
      </c>
    </row>
    <row r="228" spans="2:65" s="1" customFormat="1" ht="24.15" customHeight="1">
      <c r="B228" s="130"/>
      <c r="C228" s="131" t="s">
        <v>441</v>
      </c>
      <c r="D228" s="131" t="s">
        <v>154</v>
      </c>
      <c r="E228" s="132" t="s">
        <v>442</v>
      </c>
      <c r="F228" s="133" t="s">
        <v>443</v>
      </c>
      <c r="G228" s="134" t="s">
        <v>385</v>
      </c>
      <c r="H228" s="135">
        <v>6.4000000000000001E-2</v>
      </c>
      <c r="I228" s="136"/>
      <c r="J228" s="137">
        <f>ROUND(I228*H228,2)</f>
        <v>0</v>
      </c>
      <c r="K228" s="133" t="s">
        <v>158</v>
      </c>
      <c r="L228" s="31"/>
      <c r="M228" s="138" t="s">
        <v>1</v>
      </c>
      <c r="N228" s="139" t="s">
        <v>40</v>
      </c>
      <c r="P228" s="140">
        <f>O228*H228</f>
        <v>0</v>
      </c>
      <c r="Q228" s="140">
        <v>2.2839999999999999E-2</v>
      </c>
      <c r="R228" s="140">
        <f>Q228*H228</f>
        <v>1.4617599999999999E-3</v>
      </c>
      <c r="S228" s="140">
        <v>0</v>
      </c>
      <c r="T228" s="141">
        <f>S228*H228</f>
        <v>0</v>
      </c>
      <c r="AR228" s="142" t="s">
        <v>215</v>
      </c>
      <c r="AT228" s="142" t="s">
        <v>154</v>
      </c>
      <c r="AU228" s="142" t="s">
        <v>85</v>
      </c>
      <c r="AY228" s="16" t="s">
        <v>148</v>
      </c>
      <c r="BE228" s="143">
        <f>IF(N228="základní",J228,0)</f>
        <v>0</v>
      </c>
      <c r="BF228" s="143">
        <f>IF(N228="snížená",J228,0)</f>
        <v>0</v>
      </c>
      <c r="BG228" s="143">
        <f>IF(N228="zákl. přenesená",J228,0)</f>
        <v>0</v>
      </c>
      <c r="BH228" s="143">
        <f>IF(N228="sníž. přenesená",J228,0)</f>
        <v>0</v>
      </c>
      <c r="BI228" s="143">
        <f>IF(N228="nulová",J228,0)</f>
        <v>0</v>
      </c>
      <c r="BJ228" s="16" t="s">
        <v>80</v>
      </c>
      <c r="BK228" s="143">
        <f>ROUND(I228*H228,2)</f>
        <v>0</v>
      </c>
      <c r="BL228" s="16" t="s">
        <v>215</v>
      </c>
      <c r="BM228" s="142" t="s">
        <v>444</v>
      </c>
    </row>
    <row r="229" spans="2:65" s="1" customFormat="1" ht="10">
      <c r="B229" s="31"/>
      <c r="D229" s="144" t="s">
        <v>161</v>
      </c>
      <c r="F229" s="145" t="s">
        <v>445</v>
      </c>
      <c r="I229" s="146"/>
      <c r="L229" s="31"/>
      <c r="M229" s="147"/>
      <c r="T229" s="55"/>
      <c r="AT229" s="16" t="s">
        <v>161</v>
      </c>
      <c r="AU229" s="16" t="s">
        <v>85</v>
      </c>
    </row>
    <row r="230" spans="2:65" s="1" customFormat="1" ht="24.15" customHeight="1">
      <c r="B230" s="130"/>
      <c r="C230" s="131" t="s">
        <v>446</v>
      </c>
      <c r="D230" s="131" t="s">
        <v>154</v>
      </c>
      <c r="E230" s="132" t="s">
        <v>447</v>
      </c>
      <c r="F230" s="133" t="s">
        <v>448</v>
      </c>
      <c r="G230" s="134" t="s">
        <v>193</v>
      </c>
      <c r="H230" s="135">
        <v>3.6999999999999998E-2</v>
      </c>
      <c r="I230" s="136"/>
      <c r="J230" s="137">
        <f>ROUND(I230*H230,2)</f>
        <v>0</v>
      </c>
      <c r="K230" s="133" t="s">
        <v>158</v>
      </c>
      <c r="L230" s="31"/>
      <c r="M230" s="138" t="s">
        <v>1</v>
      </c>
      <c r="N230" s="139" t="s">
        <v>40</v>
      </c>
      <c r="P230" s="140">
        <f>O230*H230</f>
        <v>0</v>
      </c>
      <c r="Q230" s="140">
        <v>0</v>
      </c>
      <c r="R230" s="140">
        <f>Q230*H230</f>
        <v>0</v>
      </c>
      <c r="S230" s="140">
        <v>0</v>
      </c>
      <c r="T230" s="141">
        <f>S230*H230</f>
        <v>0</v>
      </c>
      <c r="AR230" s="142" t="s">
        <v>215</v>
      </c>
      <c r="AT230" s="142" t="s">
        <v>154</v>
      </c>
      <c r="AU230" s="142" t="s">
        <v>85</v>
      </c>
      <c r="AY230" s="16" t="s">
        <v>148</v>
      </c>
      <c r="BE230" s="143">
        <f>IF(N230="základní",J230,0)</f>
        <v>0</v>
      </c>
      <c r="BF230" s="143">
        <f>IF(N230="snížená",J230,0)</f>
        <v>0</v>
      </c>
      <c r="BG230" s="143">
        <f>IF(N230="zákl. přenesená",J230,0)</f>
        <v>0</v>
      </c>
      <c r="BH230" s="143">
        <f>IF(N230="sníž. přenesená",J230,0)</f>
        <v>0</v>
      </c>
      <c r="BI230" s="143">
        <f>IF(N230="nulová",J230,0)</f>
        <v>0</v>
      </c>
      <c r="BJ230" s="16" t="s">
        <v>80</v>
      </c>
      <c r="BK230" s="143">
        <f>ROUND(I230*H230,2)</f>
        <v>0</v>
      </c>
      <c r="BL230" s="16" t="s">
        <v>215</v>
      </c>
      <c r="BM230" s="142" t="s">
        <v>449</v>
      </c>
    </row>
    <row r="231" spans="2:65" s="1" customFormat="1" ht="10">
      <c r="B231" s="31"/>
      <c r="D231" s="144" t="s">
        <v>161</v>
      </c>
      <c r="F231" s="145" t="s">
        <v>450</v>
      </c>
      <c r="I231" s="146"/>
      <c r="L231" s="31"/>
      <c r="M231" s="147"/>
      <c r="T231" s="55"/>
      <c r="AT231" s="16" t="s">
        <v>161</v>
      </c>
      <c r="AU231" s="16" t="s">
        <v>85</v>
      </c>
    </row>
    <row r="232" spans="2:65" s="11" customFormat="1" ht="22.75" customHeight="1">
      <c r="B232" s="118"/>
      <c r="D232" s="119" t="s">
        <v>74</v>
      </c>
      <c r="E232" s="128" t="s">
        <v>241</v>
      </c>
      <c r="F232" s="128" t="s">
        <v>242</v>
      </c>
      <c r="I232" s="121"/>
      <c r="J232" s="129">
        <f>BK232</f>
        <v>0</v>
      </c>
      <c r="L232" s="118"/>
      <c r="M232" s="123"/>
      <c r="P232" s="124">
        <f>SUM(P233:P252)</f>
        <v>0</v>
      </c>
      <c r="R232" s="124">
        <f>SUM(R233:R252)</f>
        <v>1.5590572000000003</v>
      </c>
      <c r="T232" s="125">
        <f>SUM(T233:T252)</f>
        <v>0</v>
      </c>
      <c r="AR232" s="119" t="s">
        <v>85</v>
      </c>
      <c r="AT232" s="126" t="s">
        <v>74</v>
      </c>
      <c r="AU232" s="126" t="s">
        <v>80</v>
      </c>
      <c r="AY232" s="119" t="s">
        <v>148</v>
      </c>
      <c r="BK232" s="127">
        <f>SUM(BK233:BK252)</f>
        <v>0</v>
      </c>
    </row>
    <row r="233" spans="2:65" s="1" customFormat="1" ht="33" customHeight="1">
      <c r="B233" s="130"/>
      <c r="C233" s="131" t="s">
        <v>451</v>
      </c>
      <c r="D233" s="131" t="s">
        <v>154</v>
      </c>
      <c r="E233" s="132" t="s">
        <v>452</v>
      </c>
      <c r="F233" s="133" t="s">
        <v>453</v>
      </c>
      <c r="G233" s="134" t="s">
        <v>246</v>
      </c>
      <c r="H233" s="135">
        <v>125.12</v>
      </c>
      <c r="I233" s="136"/>
      <c r="J233" s="137">
        <f>ROUND(I233*H233,2)</f>
        <v>0</v>
      </c>
      <c r="K233" s="133" t="s">
        <v>158</v>
      </c>
      <c r="L233" s="31"/>
      <c r="M233" s="138" t="s">
        <v>1</v>
      </c>
      <c r="N233" s="139" t="s">
        <v>40</v>
      </c>
      <c r="P233" s="140">
        <f>O233*H233</f>
        <v>0</v>
      </c>
      <c r="Q233" s="140">
        <v>8.1999999999999998E-4</v>
      </c>
      <c r="R233" s="140">
        <f>Q233*H233</f>
        <v>0.10259840000000001</v>
      </c>
      <c r="S233" s="140">
        <v>0</v>
      </c>
      <c r="T233" s="141">
        <f>S233*H233</f>
        <v>0</v>
      </c>
      <c r="AR233" s="142" t="s">
        <v>215</v>
      </c>
      <c r="AT233" s="142" t="s">
        <v>154</v>
      </c>
      <c r="AU233" s="142" t="s">
        <v>85</v>
      </c>
      <c r="AY233" s="16" t="s">
        <v>148</v>
      </c>
      <c r="BE233" s="143">
        <f>IF(N233="základní",J233,0)</f>
        <v>0</v>
      </c>
      <c r="BF233" s="143">
        <f>IF(N233="snížená",J233,0)</f>
        <v>0</v>
      </c>
      <c r="BG233" s="143">
        <f>IF(N233="zákl. přenesená",J233,0)</f>
        <v>0</v>
      </c>
      <c r="BH233" s="143">
        <f>IF(N233="sníž. přenesená",J233,0)</f>
        <v>0</v>
      </c>
      <c r="BI233" s="143">
        <f>IF(N233="nulová",J233,0)</f>
        <v>0</v>
      </c>
      <c r="BJ233" s="16" t="s">
        <v>80</v>
      </c>
      <c r="BK233" s="143">
        <f>ROUND(I233*H233,2)</f>
        <v>0</v>
      </c>
      <c r="BL233" s="16" t="s">
        <v>215</v>
      </c>
      <c r="BM233" s="142" t="s">
        <v>454</v>
      </c>
    </row>
    <row r="234" spans="2:65" s="1" customFormat="1" ht="10">
      <c r="B234" s="31"/>
      <c r="D234" s="144" t="s">
        <v>161</v>
      </c>
      <c r="F234" s="145" t="s">
        <v>455</v>
      </c>
      <c r="I234" s="146"/>
      <c r="L234" s="31"/>
      <c r="M234" s="147"/>
      <c r="T234" s="55"/>
      <c r="AT234" s="16" t="s">
        <v>161</v>
      </c>
      <c r="AU234" s="16" t="s">
        <v>85</v>
      </c>
    </row>
    <row r="235" spans="2:65" s="13" customFormat="1" ht="10">
      <c r="B235" s="155"/>
      <c r="D235" s="149" t="s">
        <v>163</v>
      </c>
      <c r="E235" s="156" t="s">
        <v>1</v>
      </c>
      <c r="F235" s="157" t="s">
        <v>456</v>
      </c>
      <c r="H235" s="158">
        <v>125.12</v>
      </c>
      <c r="I235" s="159"/>
      <c r="L235" s="155"/>
      <c r="M235" s="160"/>
      <c r="T235" s="161"/>
      <c r="AT235" s="156" t="s">
        <v>163</v>
      </c>
      <c r="AU235" s="156" t="s">
        <v>85</v>
      </c>
      <c r="AV235" s="13" t="s">
        <v>85</v>
      </c>
      <c r="AW235" s="13" t="s">
        <v>31</v>
      </c>
      <c r="AX235" s="13" t="s">
        <v>80</v>
      </c>
      <c r="AY235" s="156" t="s">
        <v>148</v>
      </c>
    </row>
    <row r="236" spans="2:65" s="1" customFormat="1" ht="21.75" customHeight="1">
      <c r="B236" s="130"/>
      <c r="C236" s="131" t="s">
        <v>457</v>
      </c>
      <c r="D236" s="131" t="s">
        <v>154</v>
      </c>
      <c r="E236" s="132" t="s">
        <v>458</v>
      </c>
      <c r="F236" s="133" t="s">
        <v>459</v>
      </c>
      <c r="G236" s="134" t="s">
        <v>246</v>
      </c>
      <c r="H236" s="135">
        <v>125.12</v>
      </c>
      <c r="I236" s="136"/>
      <c r="J236" s="137">
        <f>ROUND(I236*H236,2)</f>
        <v>0</v>
      </c>
      <c r="K236" s="133" t="s">
        <v>158</v>
      </c>
      <c r="L236" s="31"/>
      <c r="M236" s="138" t="s">
        <v>1</v>
      </c>
      <c r="N236" s="139" t="s">
        <v>40</v>
      </c>
      <c r="P236" s="140">
        <f>O236*H236</f>
        <v>0</v>
      </c>
      <c r="Q236" s="140">
        <v>1.82E-3</v>
      </c>
      <c r="R236" s="140">
        <f>Q236*H236</f>
        <v>0.22771840000000002</v>
      </c>
      <c r="S236" s="140">
        <v>0</v>
      </c>
      <c r="T236" s="141">
        <f>S236*H236</f>
        <v>0</v>
      </c>
      <c r="AR236" s="142" t="s">
        <v>215</v>
      </c>
      <c r="AT236" s="142" t="s">
        <v>154</v>
      </c>
      <c r="AU236" s="142" t="s">
        <v>85</v>
      </c>
      <c r="AY236" s="16" t="s">
        <v>148</v>
      </c>
      <c r="BE236" s="143">
        <f>IF(N236="základní",J236,0)</f>
        <v>0</v>
      </c>
      <c r="BF236" s="143">
        <f>IF(N236="snížená",J236,0)</f>
        <v>0</v>
      </c>
      <c r="BG236" s="143">
        <f>IF(N236="zákl. přenesená",J236,0)</f>
        <v>0</v>
      </c>
      <c r="BH236" s="143">
        <f>IF(N236="sníž. přenesená",J236,0)</f>
        <v>0</v>
      </c>
      <c r="BI236" s="143">
        <f>IF(N236="nulová",J236,0)</f>
        <v>0</v>
      </c>
      <c r="BJ236" s="16" t="s">
        <v>80</v>
      </c>
      <c r="BK236" s="143">
        <f>ROUND(I236*H236,2)</f>
        <v>0</v>
      </c>
      <c r="BL236" s="16" t="s">
        <v>215</v>
      </c>
      <c r="BM236" s="142" t="s">
        <v>460</v>
      </c>
    </row>
    <row r="237" spans="2:65" s="1" customFormat="1" ht="10">
      <c r="B237" s="31"/>
      <c r="D237" s="144" t="s">
        <v>161</v>
      </c>
      <c r="F237" s="145" t="s">
        <v>461</v>
      </c>
      <c r="I237" s="146"/>
      <c r="L237" s="31"/>
      <c r="M237" s="147"/>
      <c r="T237" s="55"/>
      <c r="AT237" s="16" t="s">
        <v>161</v>
      </c>
      <c r="AU237" s="16" t="s">
        <v>85</v>
      </c>
    </row>
    <row r="238" spans="2:65" s="1" customFormat="1" ht="24.15" customHeight="1">
      <c r="B238" s="130"/>
      <c r="C238" s="131" t="s">
        <v>462</v>
      </c>
      <c r="D238" s="131" t="s">
        <v>154</v>
      </c>
      <c r="E238" s="132" t="s">
        <v>463</v>
      </c>
      <c r="F238" s="133" t="s">
        <v>464</v>
      </c>
      <c r="G238" s="134" t="s">
        <v>214</v>
      </c>
      <c r="H238" s="135">
        <v>56.94</v>
      </c>
      <c r="I238" s="136"/>
      <c r="J238" s="137">
        <f>ROUND(I238*H238,2)</f>
        <v>0</v>
      </c>
      <c r="K238" s="133" t="s">
        <v>1</v>
      </c>
      <c r="L238" s="31"/>
      <c r="M238" s="138" t="s">
        <v>1</v>
      </c>
      <c r="N238" s="139" t="s">
        <v>40</v>
      </c>
      <c r="P238" s="140">
        <f>O238*H238</f>
        <v>0</v>
      </c>
      <c r="Q238" s="140">
        <v>6.8999999999999999E-3</v>
      </c>
      <c r="R238" s="140">
        <f>Q238*H238</f>
        <v>0.39288599999999996</v>
      </c>
      <c r="S238" s="140">
        <v>0</v>
      </c>
      <c r="T238" s="141">
        <f>S238*H238</f>
        <v>0</v>
      </c>
      <c r="AR238" s="142" t="s">
        <v>195</v>
      </c>
      <c r="AT238" s="142" t="s">
        <v>154</v>
      </c>
      <c r="AU238" s="142" t="s">
        <v>85</v>
      </c>
      <c r="AY238" s="16" t="s">
        <v>148</v>
      </c>
      <c r="BE238" s="143">
        <f>IF(N238="základní",J238,0)</f>
        <v>0</v>
      </c>
      <c r="BF238" s="143">
        <f>IF(N238="snížená",J238,0)</f>
        <v>0</v>
      </c>
      <c r="BG238" s="143">
        <f>IF(N238="zákl. přenesená",J238,0)</f>
        <v>0</v>
      </c>
      <c r="BH238" s="143">
        <f>IF(N238="sníž. přenesená",J238,0)</f>
        <v>0</v>
      </c>
      <c r="BI238" s="143">
        <f>IF(N238="nulová",J238,0)</f>
        <v>0</v>
      </c>
      <c r="BJ238" s="16" t="s">
        <v>80</v>
      </c>
      <c r="BK238" s="143">
        <f>ROUND(I238*H238,2)</f>
        <v>0</v>
      </c>
      <c r="BL238" s="16" t="s">
        <v>195</v>
      </c>
      <c r="BM238" s="142" t="s">
        <v>465</v>
      </c>
    </row>
    <row r="239" spans="2:65" s="13" customFormat="1" ht="10">
      <c r="B239" s="155"/>
      <c r="D239" s="149" t="s">
        <v>163</v>
      </c>
      <c r="E239" s="156" t="s">
        <v>1</v>
      </c>
      <c r="F239" s="157" t="s">
        <v>466</v>
      </c>
      <c r="H239" s="158">
        <v>6.54</v>
      </c>
      <c r="I239" s="159"/>
      <c r="L239" s="155"/>
      <c r="M239" s="160"/>
      <c r="T239" s="161"/>
      <c r="AT239" s="156" t="s">
        <v>163</v>
      </c>
      <c r="AU239" s="156" t="s">
        <v>85</v>
      </c>
      <c r="AV239" s="13" t="s">
        <v>85</v>
      </c>
      <c r="AW239" s="13" t="s">
        <v>31</v>
      </c>
      <c r="AX239" s="13" t="s">
        <v>75</v>
      </c>
      <c r="AY239" s="156" t="s">
        <v>148</v>
      </c>
    </row>
    <row r="240" spans="2:65" s="13" customFormat="1" ht="10">
      <c r="B240" s="155"/>
      <c r="D240" s="149" t="s">
        <v>163</v>
      </c>
      <c r="E240" s="156" t="s">
        <v>1</v>
      </c>
      <c r="F240" s="157" t="s">
        <v>467</v>
      </c>
      <c r="H240" s="158">
        <v>50.4</v>
      </c>
      <c r="I240" s="159"/>
      <c r="L240" s="155"/>
      <c r="M240" s="160"/>
      <c r="T240" s="161"/>
      <c r="AT240" s="156" t="s">
        <v>163</v>
      </c>
      <c r="AU240" s="156" t="s">
        <v>85</v>
      </c>
      <c r="AV240" s="13" t="s">
        <v>85</v>
      </c>
      <c r="AW240" s="13" t="s">
        <v>31</v>
      </c>
      <c r="AX240" s="13" t="s">
        <v>75</v>
      </c>
      <c r="AY240" s="156" t="s">
        <v>148</v>
      </c>
    </row>
    <row r="241" spans="2:65" s="14" customFormat="1" ht="10">
      <c r="B241" s="167"/>
      <c r="D241" s="149" t="s">
        <v>163</v>
      </c>
      <c r="E241" s="168" t="s">
        <v>1</v>
      </c>
      <c r="F241" s="169" t="s">
        <v>219</v>
      </c>
      <c r="H241" s="170">
        <v>56.94</v>
      </c>
      <c r="I241" s="171"/>
      <c r="L241" s="167"/>
      <c r="M241" s="172"/>
      <c r="T241" s="173"/>
      <c r="AT241" s="168" t="s">
        <v>163</v>
      </c>
      <c r="AU241" s="168" t="s">
        <v>85</v>
      </c>
      <c r="AV241" s="14" t="s">
        <v>195</v>
      </c>
      <c r="AW241" s="14" t="s">
        <v>31</v>
      </c>
      <c r="AX241" s="14" t="s">
        <v>80</v>
      </c>
      <c r="AY241" s="168" t="s">
        <v>148</v>
      </c>
    </row>
    <row r="242" spans="2:65" s="1" customFormat="1" ht="33" customHeight="1">
      <c r="B242" s="130"/>
      <c r="C242" s="131" t="s">
        <v>468</v>
      </c>
      <c r="D242" s="131" t="s">
        <v>154</v>
      </c>
      <c r="E242" s="132" t="s">
        <v>469</v>
      </c>
      <c r="F242" s="133" t="s">
        <v>470</v>
      </c>
      <c r="G242" s="134" t="s">
        <v>246</v>
      </c>
      <c r="H242" s="135">
        <v>135.12</v>
      </c>
      <c r="I242" s="136"/>
      <c r="J242" s="137">
        <f>ROUND(I242*H242,2)</f>
        <v>0</v>
      </c>
      <c r="K242" s="133" t="s">
        <v>158</v>
      </c>
      <c r="L242" s="31"/>
      <c r="M242" s="138" t="s">
        <v>1</v>
      </c>
      <c r="N242" s="139" t="s">
        <v>40</v>
      </c>
      <c r="P242" s="140">
        <f>O242*H242</f>
        <v>0</v>
      </c>
      <c r="Q242" s="140">
        <v>4.3800000000000002E-3</v>
      </c>
      <c r="R242" s="140">
        <f>Q242*H242</f>
        <v>0.59182560000000006</v>
      </c>
      <c r="S242" s="140">
        <v>0</v>
      </c>
      <c r="T242" s="141">
        <f>S242*H242</f>
        <v>0</v>
      </c>
      <c r="AR242" s="142" t="s">
        <v>215</v>
      </c>
      <c r="AT242" s="142" t="s">
        <v>154</v>
      </c>
      <c r="AU242" s="142" t="s">
        <v>85</v>
      </c>
      <c r="AY242" s="16" t="s">
        <v>148</v>
      </c>
      <c r="BE242" s="143">
        <f>IF(N242="základní",J242,0)</f>
        <v>0</v>
      </c>
      <c r="BF242" s="143">
        <f>IF(N242="snížená",J242,0)</f>
        <v>0</v>
      </c>
      <c r="BG242" s="143">
        <f>IF(N242="zákl. přenesená",J242,0)</f>
        <v>0</v>
      </c>
      <c r="BH242" s="143">
        <f>IF(N242="sníž. přenesená",J242,0)</f>
        <v>0</v>
      </c>
      <c r="BI242" s="143">
        <f>IF(N242="nulová",J242,0)</f>
        <v>0</v>
      </c>
      <c r="BJ242" s="16" t="s">
        <v>80</v>
      </c>
      <c r="BK242" s="143">
        <f>ROUND(I242*H242,2)</f>
        <v>0</v>
      </c>
      <c r="BL242" s="16" t="s">
        <v>215</v>
      </c>
      <c r="BM242" s="142" t="s">
        <v>471</v>
      </c>
    </row>
    <row r="243" spans="2:65" s="1" customFormat="1" ht="10">
      <c r="B243" s="31"/>
      <c r="D243" s="144" t="s">
        <v>161</v>
      </c>
      <c r="F243" s="145" t="s">
        <v>472</v>
      </c>
      <c r="I243" s="146"/>
      <c r="L243" s="31"/>
      <c r="M243" s="147"/>
      <c r="T243" s="55"/>
      <c r="AT243" s="16" t="s">
        <v>161</v>
      </c>
      <c r="AU243" s="16" t="s">
        <v>85</v>
      </c>
    </row>
    <row r="244" spans="2:65" s="1" customFormat="1" ht="33" customHeight="1">
      <c r="B244" s="130"/>
      <c r="C244" s="131" t="s">
        <v>473</v>
      </c>
      <c r="D244" s="131" t="s">
        <v>154</v>
      </c>
      <c r="E244" s="132" t="s">
        <v>474</v>
      </c>
      <c r="F244" s="133" t="s">
        <v>475</v>
      </c>
      <c r="G244" s="134" t="s">
        <v>246</v>
      </c>
      <c r="H244" s="135">
        <v>34.32</v>
      </c>
      <c r="I244" s="136"/>
      <c r="J244" s="137">
        <f>ROUND(I244*H244,2)</f>
        <v>0</v>
      </c>
      <c r="K244" s="133" t="s">
        <v>194</v>
      </c>
      <c r="L244" s="31"/>
      <c r="M244" s="138" t="s">
        <v>1</v>
      </c>
      <c r="N244" s="139" t="s">
        <v>40</v>
      </c>
      <c r="P244" s="140">
        <f>O244*H244</f>
        <v>0</v>
      </c>
      <c r="Q244" s="140">
        <v>5.8399999999999997E-3</v>
      </c>
      <c r="R244" s="140">
        <f>Q244*H244</f>
        <v>0.20042879999999999</v>
      </c>
      <c r="S244" s="140">
        <v>0</v>
      </c>
      <c r="T244" s="141">
        <f>S244*H244</f>
        <v>0</v>
      </c>
      <c r="AR244" s="142" t="s">
        <v>215</v>
      </c>
      <c r="AT244" s="142" t="s">
        <v>154</v>
      </c>
      <c r="AU244" s="142" t="s">
        <v>85</v>
      </c>
      <c r="AY244" s="16" t="s">
        <v>148</v>
      </c>
      <c r="BE244" s="143">
        <f>IF(N244="základní",J244,0)</f>
        <v>0</v>
      </c>
      <c r="BF244" s="143">
        <f>IF(N244="snížená",J244,0)</f>
        <v>0</v>
      </c>
      <c r="BG244" s="143">
        <f>IF(N244="zákl. přenesená",J244,0)</f>
        <v>0</v>
      </c>
      <c r="BH244" s="143">
        <f>IF(N244="sníž. přenesená",J244,0)</f>
        <v>0</v>
      </c>
      <c r="BI244" s="143">
        <f>IF(N244="nulová",J244,0)</f>
        <v>0</v>
      </c>
      <c r="BJ244" s="16" t="s">
        <v>80</v>
      </c>
      <c r="BK244" s="143">
        <f>ROUND(I244*H244,2)</f>
        <v>0</v>
      </c>
      <c r="BL244" s="16" t="s">
        <v>215</v>
      </c>
      <c r="BM244" s="142" t="s">
        <v>476</v>
      </c>
    </row>
    <row r="245" spans="2:65" s="1" customFormat="1" ht="10">
      <c r="B245" s="31"/>
      <c r="D245" s="144" t="s">
        <v>161</v>
      </c>
      <c r="F245" s="145" t="s">
        <v>477</v>
      </c>
      <c r="I245" s="146"/>
      <c r="L245" s="31"/>
      <c r="M245" s="147"/>
      <c r="T245" s="55"/>
      <c r="AT245" s="16" t="s">
        <v>161</v>
      </c>
      <c r="AU245" s="16" t="s">
        <v>85</v>
      </c>
    </row>
    <row r="246" spans="2:65" s="1" customFormat="1" ht="33" customHeight="1">
      <c r="B246" s="130"/>
      <c r="C246" s="131" t="s">
        <v>478</v>
      </c>
      <c r="D246" s="131" t="s">
        <v>154</v>
      </c>
      <c r="E246" s="132" t="s">
        <v>479</v>
      </c>
      <c r="F246" s="133" t="s">
        <v>480</v>
      </c>
      <c r="G246" s="134" t="s">
        <v>246</v>
      </c>
      <c r="H246" s="135">
        <v>10</v>
      </c>
      <c r="I246" s="136"/>
      <c r="J246" s="137">
        <f>ROUND(I246*H246,2)</f>
        <v>0</v>
      </c>
      <c r="K246" s="133" t="s">
        <v>158</v>
      </c>
      <c r="L246" s="31"/>
      <c r="M246" s="138" t="s">
        <v>1</v>
      </c>
      <c r="N246" s="139" t="s">
        <v>40</v>
      </c>
      <c r="P246" s="140">
        <f>O246*H246</f>
        <v>0</v>
      </c>
      <c r="Q246" s="140">
        <v>4.3600000000000002E-3</v>
      </c>
      <c r="R246" s="140">
        <f>Q246*H246</f>
        <v>4.36E-2</v>
      </c>
      <c r="S246" s="140">
        <v>0</v>
      </c>
      <c r="T246" s="141">
        <f>S246*H246</f>
        <v>0</v>
      </c>
      <c r="AR246" s="142" t="s">
        <v>215</v>
      </c>
      <c r="AT246" s="142" t="s">
        <v>154</v>
      </c>
      <c r="AU246" s="142" t="s">
        <v>85</v>
      </c>
      <c r="AY246" s="16" t="s">
        <v>148</v>
      </c>
      <c r="BE246" s="143">
        <f>IF(N246="základní",J246,0)</f>
        <v>0</v>
      </c>
      <c r="BF246" s="143">
        <f>IF(N246="snížená",J246,0)</f>
        <v>0</v>
      </c>
      <c r="BG246" s="143">
        <f>IF(N246="zákl. přenesená",J246,0)</f>
        <v>0</v>
      </c>
      <c r="BH246" s="143">
        <f>IF(N246="sníž. přenesená",J246,0)</f>
        <v>0</v>
      </c>
      <c r="BI246" s="143">
        <f>IF(N246="nulová",J246,0)</f>
        <v>0</v>
      </c>
      <c r="BJ246" s="16" t="s">
        <v>80</v>
      </c>
      <c r="BK246" s="143">
        <f>ROUND(I246*H246,2)</f>
        <v>0</v>
      </c>
      <c r="BL246" s="16" t="s">
        <v>215</v>
      </c>
      <c r="BM246" s="142" t="s">
        <v>481</v>
      </c>
    </row>
    <row r="247" spans="2:65" s="1" customFormat="1" ht="10">
      <c r="B247" s="31"/>
      <c r="D247" s="144" t="s">
        <v>161</v>
      </c>
      <c r="F247" s="145" t="s">
        <v>482</v>
      </c>
      <c r="I247" s="146"/>
      <c r="L247" s="31"/>
      <c r="M247" s="147"/>
      <c r="T247" s="55"/>
      <c r="AT247" s="16" t="s">
        <v>161</v>
      </c>
      <c r="AU247" s="16" t="s">
        <v>85</v>
      </c>
    </row>
    <row r="248" spans="2:65" s="12" customFormat="1" ht="10">
      <c r="B248" s="148"/>
      <c r="D248" s="149" t="s">
        <v>163</v>
      </c>
      <c r="E248" s="150" t="s">
        <v>1</v>
      </c>
      <c r="F248" s="151" t="s">
        <v>399</v>
      </c>
      <c r="H248" s="150" t="s">
        <v>1</v>
      </c>
      <c r="I248" s="152"/>
      <c r="L248" s="148"/>
      <c r="M248" s="153"/>
      <c r="T248" s="154"/>
      <c r="AT248" s="150" t="s">
        <v>163</v>
      </c>
      <c r="AU248" s="150" t="s">
        <v>85</v>
      </c>
      <c r="AV248" s="12" t="s">
        <v>80</v>
      </c>
      <c r="AW248" s="12" t="s">
        <v>31</v>
      </c>
      <c r="AX248" s="12" t="s">
        <v>75</v>
      </c>
      <c r="AY248" s="150" t="s">
        <v>148</v>
      </c>
    </row>
    <row r="249" spans="2:65" s="12" customFormat="1" ht="10">
      <c r="B249" s="148"/>
      <c r="D249" s="149" t="s">
        <v>163</v>
      </c>
      <c r="E249" s="150" t="s">
        <v>1</v>
      </c>
      <c r="F249" s="151" t="s">
        <v>483</v>
      </c>
      <c r="H249" s="150" t="s">
        <v>1</v>
      </c>
      <c r="I249" s="152"/>
      <c r="L249" s="148"/>
      <c r="M249" s="153"/>
      <c r="T249" s="154"/>
      <c r="AT249" s="150" t="s">
        <v>163</v>
      </c>
      <c r="AU249" s="150" t="s">
        <v>85</v>
      </c>
      <c r="AV249" s="12" t="s">
        <v>80</v>
      </c>
      <c r="AW249" s="12" t="s">
        <v>31</v>
      </c>
      <c r="AX249" s="12" t="s">
        <v>75</v>
      </c>
      <c r="AY249" s="150" t="s">
        <v>148</v>
      </c>
    </row>
    <row r="250" spans="2:65" s="13" customFormat="1" ht="10">
      <c r="B250" s="155"/>
      <c r="D250" s="149" t="s">
        <v>163</v>
      </c>
      <c r="E250" s="156" t="s">
        <v>1</v>
      </c>
      <c r="F250" s="157" t="s">
        <v>250</v>
      </c>
      <c r="H250" s="158">
        <v>10</v>
      </c>
      <c r="I250" s="159"/>
      <c r="L250" s="155"/>
      <c r="M250" s="160"/>
      <c r="T250" s="161"/>
      <c r="AT250" s="156" t="s">
        <v>163</v>
      </c>
      <c r="AU250" s="156" t="s">
        <v>85</v>
      </c>
      <c r="AV250" s="13" t="s">
        <v>85</v>
      </c>
      <c r="AW250" s="13" t="s">
        <v>31</v>
      </c>
      <c r="AX250" s="13" t="s">
        <v>80</v>
      </c>
      <c r="AY250" s="156" t="s">
        <v>148</v>
      </c>
    </row>
    <row r="251" spans="2:65" s="1" customFormat="1" ht="24.15" customHeight="1">
      <c r="B251" s="130"/>
      <c r="C251" s="131" t="s">
        <v>484</v>
      </c>
      <c r="D251" s="131" t="s">
        <v>154</v>
      </c>
      <c r="E251" s="132" t="s">
        <v>485</v>
      </c>
      <c r="F251" s="133" t="s">
        <v>486</v>
      </c>
      <c r="G251" s="134" t="s">
        <v>193</v>
      </c>
      <c r="H251" s="135">
        <v>1.1659999999999999</v>
      </c>
      <c r="I251" s="136"/>
      <c r="J251" s="137">
        <f>ROUND(I251*H251,2)</f>
        <v>0</v>
      </c>
      <c r="K251" s="133" t="s">
        <v>194</v>
      </c>
      <c r="L251" s="31"/>
      <c r="M251" s="138" t="s">
        <v>1</v>
      </c>
      <c r="N251" s="139" t="s">
        <v>40</v>
      </c>
      <c r="P251" s="140">
        <f>O251*H251</f>
        <v>0</v>
      </c>
      <c r="Q251" s="140">
        <v>0</v>
      </c>
      <c r="R251" s="140">
        <f>Q251*H251</f>
        <v>0</v>
      </c>
      <c r="S251" s="140">
        <v>0</v>
      </c>
      <c r="T251" s="141">
        <f>S251*H251</f>
        <v>0</v>
      </c>
      <c r="AR251" s="142" t="s">
        <v>215</v>
      </c>
      <c r="AT251" s="142" t="s">
        <v>154</v>
      </c>
      <c r="AU251" s="142" t="s">
        <v>85</v>
      </c>
      <c r="AY251" s="16" t="s">
        <v>148</v>
      </c>
      <c r="BE251" s="143">
        <f>IF(N251="základní",J251,0)</f>
        <v>0</v>
      </c>
      <c r="BF251" s="143">
        <f>IF(N251="snížená",J251,0)</f>
        <v>0</v>
      </c>
      <c r="BG251" s="143">
        <f>IF(N251="zákl. přenesená",J251,0)</f>
        <v>0</v>
      </c>
      <c r="BH251" s="143">
        <f>IF(N251="sníž. přenesená",J251,0)</f>
        <v>0</v>
      </c>
      <c r="BI251" s="143">
        <f>IF(N251="nulová",J251,0)</f>
        <v>0</v>
      </c>
      <c r="BJ251" s="16" t="s">
        <v>80</v>
      </c>
      <c r="BK251" s="143">
        <f>ROUND(I251*H251,2)</f>
        <v>0</v>
      </c>
      <c r="BL251" s="16" t="s">
        <v>215</v>
      </c>
      <c r="BM251" s="142" t="s">
        <v>487</v>
      </c>
    </row>
    <row r="252" spans="2:65" s="1" customFormat="1" ht="10">
      <c r="B252" s="31"/>
      <c r="D252" s="144" t="s">
        <v>161</v>
      </c>
      <c r="F252" s="145" t="s">
        <v>488</v>
      </c>
      <c r="I252" s="146"/>
      <c r="L252" s="31"/>
      <c r="M252" s="147"/>
      <c r="T252" s="55"/>
      <c r="AT252" s="16" t="s">
        <v>161</v>
      </c>
      <c r="AU252" s="16" t="s">
        <v>85</v>
      </c>
    </row>
    <row r="253" spans="2:65" s="11" customFormat="1" ht="22.75" customHeight="1">
      <c r="B253" s="118"/>
      <c r="D253" s="119" t="s">
        <v>74</v>
      </c>
      <c r="E253" s="128" t="s">
        <v>489</v>
      </c>
      <c r="F253" s="128" t="s">
        <v>490</v>
      </c>
      <c r="I253" s="121"/>
      <c r="J253" s="129">
        <f>BK253</f>
        <v>0</v>
      </c>
      <c r="L253" s="118"/>
      <c r="M253" s="123"/>
      <c r="P253" s="124">
        <f>SUM(P254:P270)</f>
        <v>0</v>
      </c>
      <c r="R253" s="124">
        <f>SUM(R254:R270)</f>
        <v>4.4202190999999997</v>
      </c>
      <c r="T253" s="125">
        <f>SUM(T254:T270)</f>
        <v>0</v>
      </c>
      <c r="AR253" s="119" t="s">
        <v>85</v>
      </c>
      <c r="AT253" s="126" t="s">
        <v>74</v>
      </c>
      <c r="AU253" s="126" t="s">
        <v>80</v>
      </c>
      <c r="AY253" s="119" t="s">
        <v>148</v>
      </c>
      <c r="BK253" s="127">
        <f>SUM(BK254:BK270)</f>
        <v>0</v>
      </c>
    </row>
    <row r="254" spans="2:65" s="1" customFormat="1" ht="24.15" customHeight="1">
      <c r="B254" s="130"/>
      <c r="C254" s="131" t="s">
        <v>491</v>
      </c>
      <c r="D254" s="131" t="s">
        <v>154</v>
      </c>
      <c r="E254" s="132" t="s">
        <v>492</v>
      </c>
      <c r="F254" s="133" t="s">
        <v>493</v>
      </c>
      <c r="G254" s="134" t="s">
        <v>214</v>
      </c>
      <c r="H254" s="135">
        <v>269.69</v>
      </c>
      <c r="I254" s="136"/>
      <c r="J254" s="137">
        <f>ROUND(I254*H254,2)</f>
        <v>0</v>
      </c>
      <c r="K254" s="133" t="s">
        <v>194</v>
      </c>
      <c r="L254" s="31"/>
      <c r="M254" s="138" t="s">
        <v>1</v>
      </c>
      <c r="N254" s="139" t="s">
        <v>40</v>
      </c>
      <c r="P254" s="140">
        <f>O254*H254</f>
        <v>0</v>
      </c>
      <c r="Q254" s="140">
        <v>0</v>
      </c>
      <c r="R254" s="140">
        <f>Q254*H254</f>
        <v>0</v>
      </c>
      <c r="S254" s="140">
        <v>0</v>
      </c>
      <c r="T254" s="141">
        <f>S254*H254</f>
        <v>0</v>
      </c>
      <c r="AR254" s="142" t="s">
        <v>215</v>
      </c>
      <c r="AT254" s="142" t="s">
        <v>154</v>
      </c>
      <c r="AU254" s="142" t="s">
        <v>85</v>
      </c>
      <c r="AY254" s="16" t="s">
        <v>148</v>
      </c>
      <c r="BE254" s="143">
        <f>IF(N254="základní",J254,0)</f>
        <v>0</v>
      </c>
      <c r="BF254" s="143">
        <f>IF(N254="snížená",J254,0)</f>
        <v>0</v>
      </c>
      <c r="BG254" s="143">
        <f>IF(N254="zákl. přenesená",J254,0)</f>
        <v>0</v>
      </c>
      <c r="BH254" s="143">
        <f>IF(N254="sníž. přenesená",J254,0)</f>
        <v>0</v>
      </c>
      <c r="BI254" s="143">
        <f>IF(N254="nulová",J254,0)</f>
        <v>0</v>
      </c>
      <c r="BJ254" s="16" t="s">
        <v>80</v>
      </c>
      <c r="BK254" s="143">
        <f>ROUND(I254*H254,2)</f>
        <v>0</v>
      </c>
      <c r="BL254" s="16" t="s">
        <v>215</v>
      </c>
      <c r="BM254" s="142" t="s">
        <v>494</v>
      </c>
    </row>
    <row r="255" spans="2:65" s="1" customFormat="1" ht="10">
      <c r="B255" s="31"/>
      <c r="D255" s="144" t="s">
        <v>161</v>
      </c>
      <c r="F255" s="145" t="s">
        <v>495</v>
      </c>
      <c r="I255" s="146"/>
      <c r="L255" s="31"/>
      <c r="M255" s="147"/>
      <c r="T255" s="55"/>
      <c r="AT255" s="16" t="s">
        <v>161</v>
      </c>
      <c r="AU255" s="16" t="s">
        <v>85</v>
      </c>
    </row>
    <row r="256" spans="2:65" s="13" customFormat="1" ht="10">
      <c r="B256" s="155"/>
      <c r="D256" s="149" t="s">
        <v>163</v>
      </c>
      <c r="E256" s="156" t="s">
        <v>1</v>
      </c>
      <c r="F256" s="157" t="s">
        <v>496</v>
      </c>
      <c r="H256" s="158">
        <v>12.87</v>
      </c>
      <c r="I256" s="159"/>
      <c r="L256" s="155"/>
      <c r="M256" s="160"/>
      <c r="T256" s="161"/>
      <c r="AT256" s="156" t="s">
        <v>163</v>
      </c>
      <c r="AU256" s="156" t="s">
        <v>85</v>
      </c>
      <c r="AV256" s="13" t="s">
        <v>85</v>
      </c>
      <c r="AW256" s="13" t="s">
        <v>31</v>
      </c>
      <c r="AX256" s="13" t="s">
        <v>75</v>
      </c>
      <c r="AY256" s="156" t="s">
        <v>148</v>
      </c>
    </row>
    <row r="257" spans="2:65" s="13" customFormat="1" ht="10">
      <c r="B257" s="155"/>
      <c r="D257" s="149" t="s">
        <v>163</v>
      </c>
      <c r="E257" s="156" t="s">
        <v>1</v>
      </c>
      <c r="F257" s="157" t="s">
        <v>215</v>
      </c>
      <c r="H257" s="158">
        <v>16</v>
      </c>
      <c r="I257" s="159"/>
      <c r="L257" s="155"/>
      <c r="M257" s="160"/>
      <c r="T257" s="161"/>
      <c r="AT257" s="156" t="s">
        <v>163</v>
      </c>
      <c r="AU257" s="156" t="s">
        <v>85</v>
      </c>
      <c r="AV257" s="13" t="s">
        <v>85</v>
      </c>
      <c r="AW257" s="13" t="s">
        <v>31</v>
      </c>
      <c r="AX257" s="13" t="s">
        <v>75</v>
      </c>
      <c r="AY257" s="156" t="s">
        <v>148</v>
      </c>
    </row>
    <row r="258" spans="2:65" s="13" customFormat="1" ht="10">
      <c r="B258" s="155"/>
      <c r="D258" s="149" t="s">
        <v>163</v>
      </c>
      <c r="E258" s="156" t="s">
        <v>1</v>
      </c>
      <c r="F258" s="157" t="s">
        <v>497</v>
      </c>
      <c r="H258" s="158">
        <v>2.8</v>
      </c>
      <c r="I258" s="159"/>
      <c r="L258" s="155"/>
      <c r="M258" s="160"/>
      <c r="T258" s="161"/>
      <c r="AT258" s="156" t="s">
        <v>163</v>
      </c>
      <c r="AU258" s="156" t="s">
        <v>85</v>
      </c>
      <c r="AV258" s="13" t="s">
        <v>85</v>
      </c>
      <c r="AW258" s="13" t="s">
        <v>31</v>
      </c>
      <c r="AX258" s="13" t="s">
        <v>75</v>
      </c>
      <c r="AY258" s="156" t="s">
        <v>148</v>
      </c>
    </row>
    <row r="259" spans="2:65" s="13" customFormat="1" ht="10">
      <c r="B259" s="155"/>
      <c r="D259" s="149" t="s">
        <v>163</v>
      </c>
      <c r="E259" s="156" t="s">
        <v>1</v>
      </c>
      <c r="F259" s="157" t="s">
        <v>497</v>
      </c>
      <c r="H259" s="158">
        <v>2.8</v>
      </c>
      <c r="I259" s="159"/>
      <c r="L259" s="155"/>
      <c r="M259" s="160"/>
      <c r="T259" s="161"/>
      <c r="AT259" s="156" t="s">
        <v>163</v>
      </c>
      <c r="AU259" s="156" t="s">
        <v>85</v>
      </c>
      <c r="AV259" s="13" t="s">
        <v>85</v>
      </c>
      <c r="AW259" s="13" t="s">
        <v>31</v>
      </c>
      <c r="AX259" s="13" t="s">
        <v>75</v>
      </c>
      <c r="AY259" s="156" t="s">
        <v>148</v>
      </c>
    </row>
    <row r="260" spans="2:65" s="13" customFormat="1" ht="10">
      <c r="B260" s="155"/>
      <c r="D260" s="149" t="s">
        <v>163</v>
      </c>
      <c r="E260" s="156" t="s">
        <v>1</v>
      </c>
      <c r="F260" s="157" t="s">
        <v>498</v>
      </c>
      <c r="H260" s="158">
        <v>38.909999999999997</v>
      </c>
      <c r="I260" s="159"/>
      <c r="L260" s="155"/>
      <c r="M260" s="160"/>
      <c r="T260" s="161"/>
      <c r="AT260" s="156" t="s">
        <v>163</v>
      </c>
      <c r="AU260" s="156" t="s">
        <v>85</v>
      </c>
      <c r="AV260" s="13" t="s">
        <v>85</v>
      </c>
      <c r="AW260" s="13" t="s">
        <v>31</v>
      </c>
      <c r="AX260" s="13" t="s">
        <v>75</v>
      </c>
      <c r="AY260" s="156" t="s">
        <v>148</v>
      </c>
    </row>
    <row r="261" spans="2:65" s="13" customFormat="1" ht="10">
      <c r="B261" s="155"/>
      <c r="D261" s="149" t="s">
        <v>163</v>
      </c>
      <c r="E261" s="156" t="s">
        <v>1</v>
      </c>
      <c r="F261" s="157" t="s">
        <v>291</v>
      </c>
      <c r="H261" s="158">
        <v>6.81</v>
      </c>
      <c r="I261" s="159"/>
      <c r="L261" s="155"/>
      <c r="M261" s="160"/>
      <c r="T261" s="161"/>
      <c r="AT261" s="156" t="s">
        <v>163</v>
      </c>
      <c r="AU261" s="156" t="s">
        <v>85</v>
      </c>
      <c r="AV261" s="13" t="s">
        <v>85</v>
      </c>
      <c r="AW261" s="13" t="s">
        <v>31</v>
      </c>
      <c r="AX261" s="13" t="s">
        <v>75</v>
      </c>
      <c r="AY261" s="156" t="s">
        <v>148</v>
      </c>
    </row>
    <row r="262" spans="2:65" s="13" customFormat="1" ht="10">
      <c r="B262" s="155"/>
      <c r="D262" s="149" t="s">
        <v>163</v>
      </c>
      <c r="E262" s="156" t="s">
        <v>1</v>
      </c>
      <c r="F262" s="157" t="s">
        <v>499</v>
      </c>
      <c r="H262" s="158">
        <v>28.22</v>
      </c>
      <c r="I262" s="159"/>
      <c r="L262" s="155"/>
      <c r="M262" s="160"/>
      <c r="T262" s="161"/>
      <c r="AT262" s="156" t="s">
        <v>163</v>
      </c>
      <c r="AU262" s="156" t="s">
        <v>85</v>
      </c>
      <c r="AV262" s="13" t="s">
        <v>85</v>
      </c>
      <c r="AW262" s="13" t="s">
        <v>31</v>
      </c>
      <c r="AX262" s="13" t="s">
        <v>75</v>
      </c>
      <c r="AY262" s="156" t="s">
        <v>148</v>
      </c>
    </row>
    <row r="263" spans="2:65" s="13" customFormat="1" ht="10">
      <c r="B263" s="155"/>
      <c r="D263" s="149" t="s">
        <v>163</v>
      </c>
      <c r="E263" s="156" t="s">
        <v>1</v>
      </c>
      <c r="F263" s="157" t="s">
        <v>500</v>
      </c>
      <c r="H263" s="158">
        <v>161.28</v>
      </c>
      <c r="I263" s="159"/>
      <c r="L263" s="155"/>
      <c r="M263" s="160"/>
      <c r="T263" s="161"/>
      <c r="AT263" s="156" t="s">
        <v>163</v>
      </c>
      <c r="AU263" s="156" t="s">
        <v>85</v>
      </c>
      <c r="AV263" s="13" t="s">
        <v>85</v>
      </c>
      <c r="AW263" s="13" t="s">
        <v>31</v>
      </c>
      <c r="AX263" s="13" t="s">
        <v>75</v>
      </c>
      <c r="AY263" s="156" t="s">
        <v>148</v>
      </c>
    </row>
    <row r="264" spans="2:65" s="14" customFormat="1" ht="10">
      <c r="B264" s="167"/>
      <c r="D264" s="149" t="s">
        <v>163</v>
      </c>
      <c r="E264" s="168" t="s">
        <v>1</v>
      </c>
      <c r="F264" s="169" t="s">
        <v>219</v>
      </c>
      <c r="H264" s="170">
        <v>269.69</v>
      </c>
      <c r="I264" s="171"/>
      <c r="L264" s="167"/>
      <c r="M264" s="172"/>
      <c r="T264" s="173"/>
      <c r="AT264" s="168" t="s">
        <v>163</v>
      </c>
      <c r="AU264" s="168" t="s">
        <v>85</v>
      </c>
      <c r="AV264" s="14" t="s">
        <v>195</v>
      </c>
      <c r="AW264" s="14" t="s">
        <v>31</v>
      </c>
      <c r="AX264" s="14" t="s">
        <v>80</v>
      </c>
      <c r="AY264" s="168" t="s">
        <v>148</v>
      </c>
    </row>
    <row r="265" spans="2:65" s="1" customFormat="1" ht="21.75" customHeight="1">
      <c r="B265" s="130"/>
      <c r="C265" s="176" t="s">
        <v>501</v>
      </c>
      <c r="D265" s="176" t="s">
        <v>269</v>
      </c>
      <c r="E265" s="177" t="s">
        <v>502</v>
      </c>
      <c r="F265" s="178" t="s">
        <v>503</v>
      </c>
      <c r="G265" s="179" t="s">
        <v>214</v>
      </c>
      <c r="H265" s="180">
        <v>296.65899999999999</v>
      </c>
      <c r="I265" s="181"/>
      <c r="J265" s="182">
        <f>ROUND(I265*H265,2)</f>
        <v>0</v>
      </c>
      <c r="K265" s="178" t="s">
        <v>194</v>
      </c>
      <c r="L265" s="183"/>
      <c r="M265" s="184" t="s">
        <v>1</v>
      </c>
      <c r="N265" s="185" t="s">
        <v>40</v>
      </c>
      <c r="P265" s="140">
        <f>O265*H265</f>
        <v>0</v>
      </c>
      <c r="Q265" s="140">
        <v>1.49E-2</v>
      </c>
      <c r="R265" s="140">
        <f>Q265*H265</f>
        <v>4.4202190999999997</v>
      </c>
      <c r="S265" s="140">
        <v>0</v>
      </c>
      <c r="T265" s="141">
        <f>S265*H265</f>
        <v>0</v>
      </c>
      <c r="AR265" s="142" t="s">
        <v>321</v>
      </c>
      <c r="AT265" s="142" t="s">
        <v>269</v>
      </c>
      <c r="AU265" s="142" t="s">
        <v>85</v>
      </c>
      <c r="AY265" s="16" t="s">
        <v>148</v>
      </c>
      <c r="BE265" s="143">
        <f>IF(N265="základní",J265,0)</f>
        <v>0</v>
      </c>
      <c r="BF265" s="143">
        <f>IF(N265="snížená",J265,0)</f>
        <v>0</v>
      </c>
      <c r="BG265" s="143">
        <f>IF(N265="zákl. přenesená",J265,0)</f>
        <v>0</v>
      </c>
      <c r="BH265" s="143">
        <f>IF(N265="sníž. přenesená",J265,0)</f>
        <v>0</v>
      </c>
      <c r="BI265" s="143">
        <f>IF(N265="nulová",J265,0)</f>
        <v>0</v>
      </c>
      <c r="BJ265" s="16" t="s">
        <v>80</v>
      </c>
      <c r="BK265" s="143">
        <f>ROUND(I265*H265,2)</f>
        <v>0</v>
      </c>
      <c r="BL265" s="16" t="s">
        <v>215</v>
      </c>
      <c r="BM265" s="142" t="s">
        <v>504</v>
      </c>
    </row>
    <row r="266" spans="2:65" s="13" customFormat="1" ht="10">
      <c r="B266" s="155"/>
      <c r="D266" s="149" t="s">
        <v>163</v>
      </c>
      <c r="F266" s="157" t="s">
        <v>505</v>
      </c>
      <c r="H266" s="158">
        <v>296.65899999999999</v>
      </c>
      <c r="I266" s="159"/>
      <c r="L266" s="155"/>
      <c r="M266" s="160"/>
      <c r="T266" s="161"/>
      <c r="AT266" s="156" t="s">
        <v>163</v>
      </c>
      <c r="AU266" s="156" t="s">
        <v>85</v>
      </c>
      <c r="AV266" s="13" t="s">
        <v>85</v>
      </c>
      <c r="AW266" s="13" t="s">
        <v>3</v>
      </c>
      <c r="AX266" s="13" t="s">
        <v>80</v>
      </c>
      <c r="AY266" s="156" t="s">
        <v>148</v>
      </c>
    </row>
    <row r="267" spans="2:65" s="1" customFormat="1" ht="16.5" customHeight="1">
      <c r="B267" s="130"/>
      <c r="C267" s="131" t="s">
        <v>506</v>
      </c>
      <c r="D267" s="131" t="s">
        <v>154</v>
      </c>
      <c r="E267" s="132" t="s">
        <v>507</v>
      </c>
      <c r="F267" s="133" t="s">
        <v>508</v>
      </c>
      <c r="G267" s="134" t="s">
        <v>385</v>
      </c>
      <c r="H267" s="135">
        <v>6.2160000000000002</v>
      </c>
      <c r="I267" s="136"/>
      <c r="J267" s="137">
        <f>ROUND(I267*H267,2)</f>
        <v>0</v>
      </c>
      <c r="K267" s="133" t="s">
        <v>1</v>
      </c>
      <c r="L267" s="31"/>
      <c r="M267" s="138" t="s">
        <v>1</v>
      </c>
      <c r="N267" s="139" t="s">
        <v>40</v>
      </c>
      <c r="P267" s="140">
        <f>O267*H267</f>
        <v>0</v>
      </c>
      <c r="Q267" s="140">
        <v>0</v>
      </c>
      <c r="R267" s="140">
        <f>Q267*H267</f>
        <v>0</v>
      </c>
      <c r="S267" s="140">
        <v>0</v>
      </c>
      <c r="T267" s="141">
        <f>S267*H267</f>
        <v>0</v>
      </c>
      <c r="AR267" s="142" t="s">
        <v>215</v>
      </c>
      <c r="AT267" s="142" t="s">
        <v>154</v>
      </c>
      <c r="AU267" s="142" t="s">
        <v>85</v>
      </c>
      <c r="AY267" s="16" t="s">
        <v>148</v>
      </c>
      <c r="BE267" s="143">
        <f>IF(N267="základní",J267,0)</f>
        <v>0</v>
      </c>
      <c r="BF267" s="143">
        <f>IF(N267="snížená",J267,0)</f>
        <v>0</v>
      </c>
      <c r="BG267" s="143">
        <f>IF(N267="zákl. přenesená",J267,0)</f>
        <v>0</v>
      </c>
      <c r="BH267" s="143">
        <f>IF(N267="sníž. přenesená",J267,0)</f>
        <v>0</v>
      </c>
      <c r="BI267" s="143">
        <f>IF(N267="nulová",J267,0)</f>
        <v>0</v>
      </c>
      <c r="BJ267" s="16" t="s">
        <v>80</v>
      </c>
      <c r="BK267" s="143">
        <f>ROUND(I267*H267,2)</f>
        <v>0</v>
      </c>
      <c r="BL267" s="16" t="s">
        <v>215</v>
      </c>
      <c r="BM267" s="142" t="s">
        <v>509</v>
      </c>
    </row>
    <row r="268" spans="2:65" s="13" customFormat="1" ht="10">
      <c r="B268" s="155"/>
      <c r="D268" s="149" t="s">
        <v>163</v>
      </c>
      <c r="E268" s="156" t="s">
        <v>1</v>
      </c>
      <c r="F268" s="157" t="s">
        <v>510</v>
      </c>
      <c r="H268" s="158">
        <v>6.2160000000000002</v>
      </c>
      <c r="I268" s="159"/>
      <c r="L268" s="155"/>
      <c r="M268" s="160"/>
      <c r="T268" s="161"/>
      <c r="AT268" s="156" t="s">
        <v>163</v>
      </c>
      <c r="AU268" s="156" t="s">
        <v>85</v>
      </c>
      <c r="AV268" s="13" t="s">
        <v>85</v>
      </c>
      <c r="AW268" s="13" t="s">
        <v>31</v>
      </c>
      <c r="AX268" s="13" t="s">
        <v>80</v>
      </c>
      <c r="AY268" s="156" t="s">
        <v>148</v>
      </c>
    </row>
    <row r="269" spans="2:65" s="1" customFormat="1" ht="24.15" customHeight="1">
      <c r="B269" s="130"/>
      <c r="C269" s="131" t="s">
        <v>511</v>
      </c>
      <c r="D269" s="131" t="s">
        <v>154</v>
      </c>
      <c r="E269" s="132" t="s">
        <v>512</v>
      </c>
      <c r="F269" s="133" t="s">
        <v>513</v>
      </c>
      <c r="G269" s="134" t="s">
        <v>193</v>
      </c>
      <c r="H269" s="135">
        <v>4.42</v>
      </c>
      <c r="I269" s="136"/>
      <c r="J269" s="137">
        <f>ROUND(I269*H269,2)</f>
        <v>0</v>
      </c>
      <c r="K269" s="133" t="s">
        <v>194</v>
      </c>
      <c r="L269" s="31"/>
      <c r="M269" s="138" t="s">
        <v>1</v>
      </c>
      <c r="N269" s="139" t="s">
        <v>40</v>
      </c>
      <c r="P269" s="140">
        <f>O269*H269</f>
        <v>0</v>
      </c>
      <c r="Q269" s="140">
        <v>0</v>
      </c>
      <c r="R269" s="140">
        <f>Q269*H269</f>
        <v>0</v>
      </c>
      <c r="S269" s="140">
        <v>0</v>
      </c>
      <c r="T269" s="141">
        <f>S269*H269</f>
        <v>0</v>
      </c>
      <c r="AR269" s="142" t="s">
        <v>215</v>
      </c>
      <c r="AT269" s="142" t="s">
        <v>154</v>
      </c>
      <c r="AU269" s="142" t="s">
        <v>85</v>
      </c>
      <c r="AY269" s="16" t="s">
        <v>148</v>
      </c>
      <c r="BE269" s="143">
        <f>IF(N269="základní",J269,0)</f>
        <v>0</v>
      </c>
      <c r="BF269" s="143">
        <f>IF(N269="snížená",J269,0)</f>
        <v>0</v>
      </c>
      <c r="BG269" s="143">
        <f>IF(N269="zákl. přenesená",J269,0)</f>
        <v>0</v>
      </c>
      <c r="BH269" s="143">
        <f>IF(N269="sníž. přenesená",J269,0)</f>
        <v>0</v>
      </c>
      <c r="BI269" s="143">
        <f>IF(N269="nulová",J269,0)</f>
        <v>0</v>
      </c>
      <c r="BJ269" s="16" t="s">
        <v>80</v>
      </c>
      <c r="BK269" s="143">
        <f>ROUND(I269*H269,2)</f>
        <v>0</v>
      </c>
      <c r="BL269" s="16" t="s">
        <v>215</v>
      </c>
      <c r="BM269" s="142" t="s">
        <v>514</v>
      </c>
    </row>
    <row r="270" spans="2:65" s="1" customFormat="1" ht="10">
      <c r="B270" s="31"/>
      <c r="D270" s="144" t="s">
        <v>161</v>
      </c>
      <c r="F270" s="145" t="s">
        <v>515</v>
      </c>
      <c r="I270" s="146"/>
      <c r="L270" s="31"/>
      <c r="M270" s="147"/>
      <c r="T270" s="55"/>
      <c r="AT270" s="16" t="s">
        <v>161</v>
      </c>
      <c r="AU270" s="16" t="s">
        <v>85</v>
      </c>
    </row>
    <row r="271" spans="2:65" s="11" customFormat="1" ht="25.9" customHeight="1">
      <c r="B271" s="118"/>
      <c r="D271" s="119" t="s">
        <v>74</v>
      </c>
      <c r="E271" s="120" t="s">
        <v>149</v>
      </c>
      <c r="F271" s="120" t="s">
        <v>150</v>
      </c>
      <c r="I271" s="121"/>
      <c r="J271" s="122">
        <f>BK271</f>
        <v>0</v>
      </c>
      <c r="L271" s="118"/>
      <c r="M271" s="123"/>
      <c r="P271" s="124">
        <f>P272</f>
        <v>0</v>
      </c>
      <c r="R271" s="124">
        <f>R272</f>
        <v>0</v>
      </c>
      <c r="T271" s="125">
        <f>T272</f>
        <v>0</v>
      </c>
      <c r="AR271" s="119" t="s">
        <v>151</v>
      </c>
      <c r="AT271" s="126" t="s">
        <v>74</v>
      </c>
      <c r="AU271" s="126" t="s">
        <v>75</v>
      </c>
      <c r="AY271" s="119" t="s">
        <v>148</v>
      </c>
      <c r="BK271" s="127">
        <f>BK272</f>
        <v>0</v>
      </c>
    </row>
    <row r="272" spans="2:65" s="11" customFormat="1" ht="22.75" customHeight="1">
      <c r="B272" s="118"/>
      <c r="D272" s="119" t="s">
        <v>74</v>
      </c>
      <c r="E272" s="128" t="s">
        <v>170</v>
      </c>
      <c r="F272" s="128" t="s">
        <v>171</v>
      </c>
      <c r="I272" s="121"/>
      <c r="J272" s="129">
        <f>BK272</f>
        <v>0</v>
      </c>
      <c r="L272" s="118"/>
      <c r="M272" s="123"/>
      <c r="P272" s="124">
        <f>SUM(P273:P292)</f>
        <v>0</v>
      </c>
      <c r="R272" s="124">
        <f>SUM(R273:R292)</f>
        <v>0</v>
      </c>
      <c r="T272" s="125">
        <f>SUM(T273:T292)</f>
        <v>0</v>
      </c>
      <c r="AR272" s="119" t="s">
        <v>151</v>
      </c>
      <c r="AT272" s="126" t="s">
        <v>74</v>
      </c>
      <c r="AU272" s="126" t="s">
        <v>80</v>
      </c>
      <c r="AY272" s="119" t="s">
        <v>148</v>
      </c>
      <c r="BK272" s="127">
        <f>SUM(BK273:BK292)</f>
        <v>0</v>
      </c>
    </row>
    <row r="273" spans="2:65" s="1" customFormat="1" ht="16.5" customHeight="1">
      <c r="B273" s="130"/>
      <c r="C273" s="131" t="s">
        <v>516</v>
      </c>
      <c r="D273" s="131" t="s">
        <v>154</v>
      </c>
      <c r="E273" s="132" t="s">
        <v>517</v>
      </c>
      <c r="F273" s="133" t="s">
        <v>518</v>
      </c>
      <c r="G273" s="134" t="s">
        <v>157</v>
      </c>
      <c r="H273" s="135">
        <v>1</v>
      </c>
      <c r="I273" s="136"/>
      <c r="J273" s="137">
        <f>ROUND(I273*H273,2)</f>
        <v>0</v>
      </c>
      <c r="K273" s="133" t="s">
        <v>194</v>
      </c>
      <c r="L273" s="31"/>
      <c r="M273" s="138" t="s">
        <v>1</v>
      </c>
      <c r="N273" s="139" t="s">
        <v>40</v>
      </c>
      <c r="P273" s="140">
        <f>O273*H273</f>
        <v>0</v>
      </c>
      <c r="Q273" s="140">
        <v>0</v>
      </c>
      <c r="R273" s="140">
        <f>Q273*H273</f>
        <v>0</v>
      </c>
      <c r="S273" s="140">
        <v>0</v>
      </c>
      <c r="T273" s="141">
        <f>S273*H273</f>
        <v>0</v>
      </c>
      <c r="AR273" s="142" t="s">
        <v>159</v>
      </c>
      <c r="AT273" s="142" t="s">
        <v>154</v>
      </c>
      <c r="AU273" s="142" t="s">
        <v>85</v>
      </c>
      <c r="AY273" s="16" t="s">
        <v>148</v>
      </c>
      <c r="BE273" s="143">
        <f>IF(N273="základní",J273,0)</f>
        <v>0</v>
      </c>
      <c r="BF273" s="143">
        <f>IF(N273="snížená",J273,0)</f>
        <v>0</v>
      </c>
      <c r="BG273" s="143">
        <f>IF(N273="zákl. přenesená",J273,0)</f>
        <v>0</v>
      </c>
      <c r="BH273" s="143">
        <f>IF(N273="sníž. přenesená",J273,0)</f>
        <v>0</v>
      </c>
      <c r="BI273" s="143">
        <f>IF(N273="nulová",J273,0)</f>
        <v>0</v>
      </c>
      <c r="BJ273" s="16" t="s">
        <v>80</v>
      </c>
      <c r="BK273" s="143">
        <f>ROUND(I273*H273,2)</f>
        <v>0</v>
      </c>
      <c r="BL273" s="16" t="s">
        <v>159</v>
      </c>
      <c r="BM273" s="142" t="s">
        <v>519</v>
      </c>
    </row>
    <row r="274" spans="2:65" s="1" customFormat="1" ht="10">
      <c r="B274" s="31"/>
      <c r="D274" s="144" t="s">
        <v>161</v>
      </c>
      <c r="F274" s="145" t="s">
        <v>520</v>
      </c>
      <c r="I274" s="146"/>
      <c r="L274" s="31"/>
      <c r="M274" s="147"/>
      <c r="T274" s="55"/>
      <c r="AT274" s="16" t="s">
        <v>161</v>
      </c>
      <c r="AU274" s="16" t="s">
        <v>85</v>
      </c>
    </row>
    <row r="275" spans="2:65" s="1" customFormat="1" ht="16.5" customHeight="1">
      <c r="B275" s="130"/>
      <c r="C275" s="131" t="s">
        <v>521</v>
      </c>
      <c r="D275" s="131" t="s">
        <v>154</v>
      </c>
      <c r="E275" s="132" t="s">
        <v>522</v>
      </c>
      <c r="F275" s="133" t="s">
        <v>523</v>
      </c>
      <c r="G275" s="134" t="s">
        <v>157</v>
      </c>
      <c r="H275" s="135">
        <v>1</v>
      </c>
      <c r="I275" s="136"/>
      <c r="J275" s="137">
        <f>ROUND(I275*H275,2)</f>
        <v>0</v>
      </c>
      <c r="K275" s="133" t="s">
        <v>1</v>
      </c>
      <c r="L275" s="31"/>
      <c r="M275" s="138" t="s">
        <v>1</v>
      </c>
      <c r="N275" s="139" t="s">
        <v>40</v>
      </c>
      <c r="P275" s="140">
        <f>O275*H275</f>
        <v>0</v>
      </c>
      <c r="Q275" s="140">
        <v>0</v>
      </c>
      <c r="R275" s="140">
        <f>Q275*H275</f>
        <v>0</v>
      </c>
      <c r="S275" s="140">
        <v>0</v>
      </c>
      <c r="T275" s="141">
        <f>S275*H275</f>
        <v>0</v>
      </c>
      <c r="AR275" s="142" t="s">
        <v>159</v>
      </c>
      <c r="AT275" s="142" t="s">
        <v>154</v>
      </c>
      <c r="AU275" s="142" t="s">
        <v>85</v>
      </c>
      <c r="AY275" s="16" t="s">
        <v>148</v>
      </c>
      <c r="BE275" s="143">
        <f>IF(N275="základní",J275,0)</f>
        <v>0</v>
      </c>
      <c r="BF275" s="143">
        <f>IF(N275="snížená",J275,0)</f>
        <v>0</v>
      </c>
      <c r="BG275" s="143">
        <f>IF(N275="zákl. přenesená",J275,0)</f>
        <v>0</v>
      </c>
      <c r="BH275" s="143">
        <f>IF(N275="sníž. přenesená",J275,0)</f>
        <v>0</v>
      </c>
      <c r="BI275" s="143">
        <f>IF(N275="nulová",J275,0)</f>
        <v>0</v>
      </c>
      <c r="BJ275" s="16" t="s">
        <v>80</v>
      </c>
      <c r="BK275" s="143">
        <f>ROUND(I275*H275,2)</f>
        <v>0</v>
      </c>
      <c r="BL275" s="16" t="s">
        <v>159</v>
      </c>
      <c r="BM275" s="142" t="s">
        <v>524</v>
      </c>
    </row>
    <row r="276" spans="2:65" s="1" customFormat="1" ht="24.15" customHeight="1">
      <c r="B276" s="130"/>
      <c r="C276" s="131" t="s">
        <v>525</v>
      </c>
      <c r="D276" s="131" t="s">
        <v>154</v>
      </c>
      <c r="E276" s="132" t="s">
        <v>526</v>
      </c>
      <c r="F276" s="133" t="s">
        <v>527</v>
      </c>
      <c r="G276" s="134" t="s">
        <v>246</v>
      </c>
      <c r="H276" s="135">
        <v>169.44</v>
      </c>
      <c r="I276" s="136"/>
      <c r="J276" s="137">
        <f>ROUND(I276*H276,2)</f>
        <v>0</v>
      </c>
      <c r="K276" s="133" t="s">
        <v>1</v>
      </c>
      <c r="L276" s="31"/>
      <c r="M276" s="138" t="s">
        <v>1</v>
      </c>
      <c r="N276" s="139" t="s">
        <v>40</v>
      </c>
      <c r="P276" s="140">
        <f>O276*H276</f>
        <v>0</v>
      </c>
      <c r="Q276" s="140">
        <v>0</v>
      </c>
      <c r="R276" s="140">
        <f>Q276*H276</f>
        <v>0</v>
      </c>
      <c r="S276" s="140">
        <v>0</v>
      </c>
      <c r="T276" s="141">
        <f>S276*H276</f>
        <v>0</v>
      </c>
      <c r="AR276" s="142" t="s">
        <v>159</v>
      </c>
      <c r="AT276" s="142" t="s">
        <v>154</v>
      </c>
      <c r="AU276" s="142" t="s">
        <v>85</v>
      </c>
      <c r="AY276" s="16" t="s">
        <v>148</v>
      </c>
      <c r="BE276" s="143">
        <f>IF(N276="základní",J276,0)</f>
        <v>0</v>
      </c>
      <c r="BF276" s="143">
        <f>IF(N276="snížená",J276,0)</f>
        <v>0</v>
      </c>
      <c r="BG276" s="143">
        <f>IF(N276="zákl. přenesená",J276,0)</f>
        <v>0</v>
      </c>
      <c r="BH276" s="143">
        <f>IF(N276="sníž. přenesená",J276,0)</f>
        <v>0</v>
      </c>
      <c r="BI276" s="143">
        <f>IF(N276="nulová",J276,0)</f>
        <v>0</v>
      </c>
      <c r="BJ276" s="16" t="s">
        <v>80</v>
      </c>
      <c r="BK276" s="143">
        <f>ROUND(I276*H276,2)</f>
        <v>0</v>
      </c>
      <c r="BL276" s="16" t="s">
        <v>159</v>
      </c>
      <c r="BM276" s="142" t="s">
        <v>528</v>
      </c>
    </row>
    <row r="277" spans="2:65" s="13" customFormat="1" ht="10">
      <c r="B277" s="155"/>
      <c r="D277" s="149" t="s">
        <v>163</v>
      </c>
      <c r="E277" s="156" t="s">
        <v>1</v>
      </c>
      <c r="F277" s="157" t="s">
        <v>529</v>
      </c>
      <c r="H277" s="158">
        <v>34.32</v>
      </c>
      <c r="I277" s="159"/>
      <c r="L277" s="155"/>
      <c r="M277" s="160"/>
      <c r="T277" s="161"/>
      <c r="AT277" s="156" t="s">
        <v>163</v>
      </c>
      <c r="AU277" s="156" t="s">
        <v>85</v>
      </c>
      <c r="AV277" s="13" t="s">
        <v>85</v>
      </c>
      <c r="AW277" s="13" t="s">
        <v>31</v>
      </c>
      <c r="AX277" s="13" t="s">
        <v>75</v>
      </c>
      <c r="AY277" s="156" t="s">
        <v>148</v>
      </c>
    </row>
    <row r="278" spans="2:65" s="13" customFormat="1" ht="10">
      <c r="B278" s="155"/>
      <c r="D278" s="149" t="s">
        <v>163</v>
      </c>
      <c r="E278" s="156" t="s">
        <v>1</v>
      </c>
      <c r="F278" s="157" t="s">
        <v>250</v>
      </c>
      <c r="H278" s="158">
        <v>10</v>
      </c>
      <c r="I278" s="159"/>
      <c r="L278" s="155"/>
      <c r="M278" s="160"/>
      <c r="T278" s="161"/>
      <c r="AT278" s="156" t="s">
        <v>163</v>
      </c>
      <c r="AU278" s="156" t="s">
        <v>85</v>
      </c>
      <c r="AV278" s="13" t="s">
        <v>85</v>
      </c>
      <c r="AW278" s="13" t="s">
        <v>31</v>
      </c>
      <c r="AX278" s="13" t="s">
        <v>75</v>
      </c>
      <c r="AY278" s="156" t="s">
        <v>148</v>
      </c>
    </row>
    <row r="279" spans="2:65" s="13" customFormat="1" ht="10">
      <c r="B279" s="155"/>
      <c r="D279" s="149" t="s">
        <v>163</v>
      </c>
      <c r="E279" s="156" t="s">
        <v>1</v>
      </c>
      <c r="F279" s="157" t="s">
        <v>530</v>
      </c>
      <c r="H279" s="158">
        <v>24.32</v>
      </c>
      <c r="I279" s="159"/>
      <c r="L279" s="155"/>
      <c r="M279" s="160"/>
      <c r="T279" s="161"/>
      <c r="AT279" s="156" t="s">
        <v>163</v>
      </c>
      <c r="AU279" s="156" t="s">
        <v>85</v>
      </c>
      <c r="AV279" s="13" t="s">
        <v>85</v>
      </c>
      <c r="AW279" s="13" t="s">
        <v>31</v>
      </c>
      <c r="AX279" s="13" t="s">
        <v>75</v>
      </c>
      <c r="AY279" s="156" t="s">
        <v>148</v>
      </c>
    </row>
    <row r="280" spans="2:65" s="13" customFormat="1" ht="10">
      <c r="B280" s="155"/>
      <c r="D280" s="149" t="s">
        <v>163</v>
      </c>
      <c r="E280" s="156" t="s">
        <v>1</v>
      </c>
      <c r="F280" s="157" t="s">
        <v>531</v>
      </c>
      <c r="H280" s="158">
        <v>100.8</v>
      </c>
      <c r="I280" s="159"/>
      <c r="L280" s="155"/>
      <c r="M280" s="160"/>
      <c r="T280" s="161"/>
      <c r="AT280" s="156" t="s">
        <v>163</v>
      </c>
      <c r="AU280" s="156" t="s">
        <v>85</v>
      </c>
      <c r="AV280" s="13" t="s">
        <v>85</v>
      </c>
      <c r="AW280" s="13" t="s">
        <v>31</v>
      </c>
      <c r="AX280" s="13" t="s">
        <v>75</v>
      </c>
      <c r="AY280" s="156" t="s">
        <v>148</v>
      </c>
    </row>
    <row r="281" spans="2:65" s="14" customFormat="1" ht="10">
      <c r="B281" s="167"/>
      <c r="D281" s="149" t="s">
        <v>163</v>
      </c>
      <c r="E281" s="168" t="s">
        <v>1</v>
      </c>
      <c r="F281" s="169" t="s">
        <v>219</v>
      </c>
      <c r="H281" s="170">
        <v>169.44</v>
      </c>
      <c r="I281" s="171"/>
      <c r="L281" s="167"/>
      <c r="M281" s="172"/>
      <c r="T281" s="173"/>
      <c r="AT281" s="168" t="s">
        <v>163</v>
      </c>
      <c r="AU281" s="168" t="s">
        <v>85</v>
      </c>
      <c r="AV281" s="14" t="s">
        <v>195</v>
      </c>
      <c r="AW281" s="14" t="s">
        <v>31</v>
      </c>
      <c r="AX281" s="14" t="s">
        <v>80</v>
      </c>
      <c r="AY281" s="168" t="s">
        <v>148</v>
      </c>
    </row>
    <row r="282" spans="2:65" s="1" customFormat="1" ht="21.75" customHeight="1">
      <c r="B282" s="130"/>
      <c r="C282" s="131" t="s">
        <v>532</v>
      </c>
      <c r="D282" s="131" t="s">
        <v>154</v>
      </c>
      <c r="E282" s="132" t="s">
        <v>533</v>
      </c>
      <c r="F282" s="133" t="s">
        <v>534</v>
      </c>
      <c r="G282" s="134" t="s">
        <v>246</v>
      </c>
      <c r="H282" s="135">
        <v>125.12</v>
      </c>
      <c r="I282" s="136"/>
      <c r="J282" s="137">
        <f>ROUND(I282*H282,2)</f>
        <v>0</v>
      </c>
      <c r="K282" s="133" t="s">
        <v>1</v>
      </c>
      <c r="L282" s="31"/>
      <c r="M282" s="138" t="s">
        <v>1</v>
      </c>
      <c r="N282" s="139" t="s">
        <v>40</v>
      </c>
      <c r="P282" s="140">
        <f>O282*H282</f>
        <v>0</v>
      </c>
      <c r="Q282" s="140">
        <v>0</v>
      </c>
      <c r="R282" s="140">
        <f>Q282*H282</f>
        <v>0</v>
      </c>
      <c r="S282" s="140">
        <v>0</v>
      </c>
      <c r="T282" s="141">
        <f>S282*H282</f>
        <v>0</v>
      </c>
      <c r="AR282" s="142" t="s">
        <v>159</v>
      </c>
      <c r="AT282" s="142" t="s">
        <v>154</v>
      </c>
      <c r="AU282" s="142" t="s">
        <v>85</v>
      </c>
      <c r="AY282" s="16" t="s">
        <v>148</v>
      </c>
      <c r="BE282" s="143">
        <f>IF(N282="základní",J282,0)</f>
        <v>0</v>
      </c>
      <c r="BF282" s="143">
        <f>IF(N282="snížená",J282,0)</f>
        <v>0</v>
      </c>
      <c r="BG282" s="143">
        <f>IF(N282="zákl. přenesená",J282,0)</f>
        <v>0</v>
      </c>
      <c r="BH282" s="143">
        <f>IF(N282="sníž. přenesená",J282,0)</f>
        <v>0</v>
      </c>
      <c r="BI282" s="143">
        <f>IF(N282="nulová",J282,0)</f>
        <v>0</v>
      </c>
      <c r="BJ282" s="16" t="s">
        <v>80</v>
      </c>
      <c r="BK282" s="143">
        <f>ROUND(I282*H282,2)</f>
        <v>0</v>
      </c>
      <c r="BL282" s="16" t="s">
        <v>159</v>
      </c>
      <c r="BM282" s="142" t="s">
        <v>535</v>
      </c>
    </row>
    <row r="283" spans="2:65" s="13" customFormat="1" ht="10">
      <c r="B283" s="155"/>
      <c r="D283" s="149" t="s">
        <v>163</v>
      </c>
      <c r="E283" s="156" t="s">
        <v>1</v>
      </c>
      <c r="F283" s="157" t="s">
        <v>536</v>
      </c>
      <c r="H283" s="158">
        <v>125.12</v>
      </c>
      <c r="I283" s="159"/>
      <c r="L283" s="155"/>
      <c r="M283" s="160"/>
      <c r="T283" s="161"/>
      <c r="AT283" s="156" t="s">
        <v>163</v>
      </c>
      <c r="AU283" s="156" t="s">
        <v>85</v>
      </c>
      <c r="AV283" s="13" t="s">
        <v>85</v>
      </c>
      <c r="AW283" s="13" t="s">
        <v>31</v>
      </c>
      <c r="AX283" s="13" t="s">
        <v>80</v>
      </c>
      <c r="AY283" s="156" t="s">
        <v>148</v>
      </c>
    </row>
    <row r="284" spans="2:65" s="1" customFormat="1" ht="24.15" customHeight="1">
      <c r="B284" s="130"/>
      <c r="C284" s="131" t="s">
        <v>537</v>
      </c>
      <c r="D284" s="131" t="s">
        <v>154</v>
      </c>
      <c r="E284" s="132" t="s">
        <v>538</v>
      </c>
      <c r="F284" s="133" t="s">
        <v>539</v>
      </c>
      <c r="G284" s="134" t="s">
        <v>246</v>
      </c>
      <c r="H284" s="135">
        <v>10</v>
      </c>
      <c r="I284" s="136"/>
      <c r="J284" s="137">
        <f>ROUND(I284*H284,2)</f>
        <v>0</v>
      </c>
      <c r="K284" s="133" t="s">
        <v>1</v>
      </c>
      <c r="L284" s="31"/>
      <c r="M284" s="138" t="s">
        <v>1</v>
      </c>
      <c r="N284" s="139" t="s">
        <v>40</v>
      </c>
      <c r="P284" s="140">
        <f>O284*H284</f>
        <v>0</v>
      </c>
      <c r="Q284" s="140">
        <v>0</v>
      </c>
      <c r="R284" s="140">
        <f>Q284*H284</f>
        <v>0</v>
      </c>
      <c r="S284" s="140">
        <v>0</v>
      </c>
      <c r="T284" s="141">
        <f>S284*H284</f>
        <v>0</v>
      </c>
      <c r="AR284" s="142" t="s">
        <v>159</v>
      </c>
      <c r="AT284" s="142" t="s">
        <v>154</v>
      </c>
      <c r="AU284" s="142" t="s">
        <v>85</v>
      </c>
      <c r="AY284" s="16" t="s">
        <v>148</v>
      </c>
      <c r="BE284" s="143">
        <f>IF(N284="základní",J284,0)</f>
        <v>0</v>
      </c>
      <c r="BF284" s="143">
        <f>IF(N284="snížená",J284,0)</f>
        <v>0</v>
      </c>
      <c r="BG284" s="143">
        <f>IF(N284="zákl. přenesená",J284,0)</f>
        <v>0</v>
      </c>
      <c r="BH284" s="143">
        <f>IF(N284="sníž. přenesená",J284,0)</f>
        <v>0</v>
      </c>
      <c r="BI284" s="143">
        <f>IF(N284="nulová",J284,0)</f>
        <v>0</v>
      </c>
      <c r="BJ284" s="16" t="s">
        <v>80</v>
      </c>
      <c r="BK284" s="143">
        <f>ROUND(I284*H284,2)</f>
        <v>0</v>
      </c>
      <c r="BL284" s="16" t="s">
        <v>159</v>
      </c>
      <c r="BM284" s="142" t="s">
        <v>540</v>
      </c>
    </row>
    <row r="285" spans="2:65" s="1" customFormat="1" ht="16.5" customHeight="1">
      <c r="B285" s="130"/>
      <c r="C285" s="131" t="s">
        <v>541</v>
      </c>
      <c r="D285" s="131" t="s">
        <v>154</v>
      </c>
      <c r="E285" s="132" t="s">
        <v>542</v>
      </c>
      <c r="F285" s="133" t="s">
        <v>543</v>
      </c>
      <c r="G285" s="134" t="s">
        <v>157</v>
      </c>
      <c r="H285" s="135">
        <v>1</v>
      </c>
      <c r="I285" s="136"/>
      <c r="J285" s="137">
        <f>ROUND(I285*H285,2)</f>
        <v>0</v>
      </c>
      <c r="K285" s="133" t="s">
        <v>1</v>
      </c>
      <c r="L285" s="31"/>
      <c r="M285" s="138" t="s">
        <v>1</v>
      </c>
      <c r="N285" s="139" t="s">
        <v>40</v>
      </c>
      <c r="P285" s="140">
        <f>O285*H285</f>
        <v>0</v>
      </c>
      <c r="Q285" s="140">
        <v>0</v>
      </c>
      <c r="R285" s="140">
        <f>Q285*H285</f>
        <v>0</v>
      </c>
      <c r="S285" s="140">
        <v>0</v>
      </c>
      <c r="T285" s="141">
        <f>S285*H285</f>
        <v>0</v>
      </c>
      <c r="AR285" s="142" t="s">
        <v>159</v>
      </c>
      <c r="AT285" s="142" t="s">
        <v>154</v>
      </c>
      <c r="AU285" s="142" t="s">
        <v>85</v>
      </c>
      <c r="AY285" s="16" t="s">
        <v>148</v>
      </c>
      <c r="BE285" s="143">
        <f>IF(N285="základní",J285,0)</f>
        <v>0</v>
      </c>
      <c r="BF285" s="143">
        <f>IF(N285="snížená",J285,0)</f>
        <v>0</v>
      </c>
      <c r="BG285" s="143">
        <f>IF(N285="zákl. přenesená",J285,0)</f>
        <v>0</v>
      </c>
      <c r="BH285" s="143">
        <f>IF(N285="sníž. přenesená",J285,0)</f>
        <v>0</v>
      </c>
      <c r="BI285" s="143">
        <f>IF(N285="nulová",J285,0)</f>
        <v>0</v>
      </c>
      <c r="BJ285" s="16" t="s">
        <v>80</v>
      </c>
      <c r="BK285" s="143">
        <f>ROUND(I285*H285,2)</f>
        <v>0</v>
      </c>
      <c r="BL285" s="16" t="s">
        <v>159</v>
      </c>
      <c r="BM285" s="142" t="s">
        <v>544</v>
      </c>
    </row>
    <row r="286" spans="2:65" s="12" customFormat="1" ht="30">
      <c r="B286" s="148"/>
      <c r="D286" s="149" t="s">
        <v>163</v>
      </c>
      <c r="E286" s="150" t="s">
        <v>1</v>
      </c>
      <c r="F286" s="151" t="s">
        <v>545</v>
      </c>
      <c r="H286" s="150" t="s">
        <v>1</v>
      </c>
      <c r="I286" s="152"/>
      <c r="L286" s="148"/>
      <c r="M286" s="153"/>
      <c r="T286" s="154"/>
      <c r="AT286" s="150" t="s">
        <v>163</v>
      </c>
      <c r="AU286" s="150" t="s">
        <v>85</v>
      </c>
      <c r="AV286" s="12" t="s">
        <v>80</v>
      </c>
      <c r="AW286" s="12" t="s">
        <v>31</v>
      </c>
      <c r="AX286" s="12" t="s">
        <v>75</v>
      </c>
      <c r="AY286" s="150" t="s">
        <v>148</v>
      </c>
    </row>
    <row r="287" spans="2:65" s="12" customFormat="1" ht="10">
      <c r="B287" s="148"/>
      <c r="D287" s="149" t="s">
        <v>163</v>
      </c>
      <c r="E287" s="150" t="s">
        <v>1</v>
      </c>
      <c r="F287" s="151" t="s">
        <v>546</v>
      </c>
      <c r="H287" s="150" t="s">
        <v>1</v>
      </c>
      <c r="I287" s="152"/>
      <c r="L287" s="148"/>
      <c r="M287" s="153"/>
      <c r="T287" s="154"/>
      <c r="AT287" s="150" t="s">
        <v>163</v>
      </c>
      <c r="AU287" s="150" t="s">
        <v>85</v>
      </c>
      <c r="AV287" s="12" t="s">
        <v>80</v>
      </c>
      <c r="AW287" s="12" t="s">
        <v>31</v>
      </c>
      <c r="AX287" s="12" t="s">
        <v>75</v>
      </c>
      <c r="AY287" s="150" t="s">
        <v>148</v>
      </c>
    </row>
    <row r="288" spans="2:65" s="12" customFormat="1" ht="30">
      <c r="B288" s="148"/>
      <c r="D288" s="149" t="s">
        <v>163</v>
      </c>
      <c r="E288" s="150" t="s">
        <v>1</v>
      </c>
      <c r="F288" s="151" t="s">
        <v>547</v>
      </c>
      <c r="H288" s="150" t="s">
        <v>1</v>
      </c>
      <c r="I288" s="152"/>
      <c r="L288" s="148"/>
      <c r="M288" s="153"/>
      <c r="T288" s="154"/>
      <c r="AT288" s="150" t="s">
        <v>163</v>
      </c>
      <c r="AU288" s="150" t="s">
        <v>85</v>
      </c>
      <c r="AV288" s="12" t="s">
        <v>80</v>
      </c>
      <c r="AW288" s="12" t="s">
        <v>31</v>
      </c>
      <c r="AX288" s="12" t="s">
        <v>75</v>
      </c>
      <c r="AY288" s="150" t="s">
        <v>148</v>
      </c>
    </row>
    <row r="289" spans="2:51" s="12" customFormat="1" ht="20">
      <c r="B289" s="148"/>
      <c r="D289" s="149" t="s">
        <v>163</v>
      </c>
      <c r="E289" s="150" t="s">
        <v>1</v>
      </c>
      <c r="F289" s="151" t="s">
        <v>548</v>
      </c>
      <c r="H289" s="150" t="s">
        <v>1</v>
      </c>
      <c r="I289" s="152"/>
      <c r="L289" s="148"/>
      <c r="M289" s="153"/>
      <c r="T289" s="154"/>
      <c r="AT289" s="150" t="s">
        <v>163</v>
      </c>
      <c r="AU289" s="150" t="s">
        <v>85</v>
      </c>
      <c r="AV289" s="12" t="s">
        <v>80</v>
      </c>
      <c r="AW289" s="12" t="s">
        <v>31</v>
      </c>
      <c r="AX289" s="12" t="s">
        <v>75</v>
      </c>
      <c r="AY289" s="150" t="s">
        <v>148</v>
      </c>
    </row>
    <row r="290" spans="2:51" s="12" customFormat="1" ht="30">
      <c r="B290" s="148"/>
      <c r="D290" s="149" t="s">
        <v>163</v>
      </c>
      <c r="E290" s="150" t="s">
        <v>1</v>
      </c>
      <c r="F290" s="151" t="s">
        <v>549</v>
      </c>
      <c r="H290" s="150" t="s">
        <v>1</v>
      </c>
      <c r="I290" s="152"/>
      <c r="L290" s="148"/>
      <c r="M290" s="153"/>
      <c r="T290" s="154"/>
      <c r="AT290" s="150" t="s">
        <v>163</v>
      </c>
      <c r="AU290" s="150" t="s">
        <v>85</v>
      </c>
      <c r="AV290" s="12" t="s">
        <v>80</v>
      </c>
      <c r="AW290" s="12" t="s">
        <v>31</v>
      </c>
      <c r="AX290" s="12" t="s">
        <v>75</v>
      </c>
      <c r="AY290" s="150" t="s">
        <v>148</v>
      </c>
    </row>
    <row r="291" spans="2:51" s="12" customFormat="1" ht="20">
      <c r="B291" s="148"/>
      <c r="D291" s="149" t="s">
        <v>163</v>
      </c>
      <c r="E291" s="150" t="s">
        <v>1</v>
      </c>
      <c r="F291" s="151" t="s">
        <v>550</v>
      </c>
      <c r="H291" s="150" t="s">
        <v>1</v>
      </c>
      <c r="I291" s="152"/>
      <c r="L291" s="148"/>
      <c r="M291" s="153"/>
      <c r="T291" s="154"/>
      <c r="AT291" s="150" t="s">
        <v>163</v>
      </c>
      <c r="AU291" s="150" t="s">
        <v>85</v>
      </c>
      <c r="AV291" s="12" t="s">
        <v>80</v>
      </c>
      <c r="AW291" s="12" t="s">
        <v>31</v>
      </c>
      <c r="AX291" s="12" t="s">
        <v>75</v>
      </c>
      <c r="AY291" s="150" t="s">
        <v>148</v>
      </c>
    </row>
    <row r="292" spans="2:51" s="13" customFormat="1" ht="10">
      <c r="B292" s="155"/>
      <c r="D292" s="149" t="s">
        <v>163</v>
      </c>
      <c r="E292" s="156" t="s">
        <v>1</v>
      </c>
      <c r="F292" s="157" t="s">
        <v>80</v>
      </c>
      <c r="H292" s="158">
        <v>1</v>
      </c>
      <c r="I292" s="159"/>
      <c r="L292" s="155"/>
      <c r="M292" s="186"/>
      <c r="N292" s="187"/>
      <c r="O292" s="187"/>
      <c r="P292" s="187"/>
      <c r="Q292" s="187"/>
      <c r="R292" s="187"/>
      <c r="S292" s="187"/>
      <c r="T292" s="188"/>
      <c r="AT292" s="156" t="s">
        <v>163</v>
      </c>
      <c r="AU292" s="156" t="s">
        <v>85</v>
      </c>
      <c r="AV292" s="13" t="s">
        <v>85</v>
      </c>
      <c r="AW292" s="13" t="s">
        <v>31</v>
      </c>
      <c r="AX292" s="13" t="s">
        <v>80</v>
      </c>
      <c r="AY292" s="156" t="s">
        <v>148</v>
      </c>
    </row>
    <row r="293" spans="2:51" s="1" customFormat="1" ht="7" customHeight="1">
      <c r="B293" s="43"/>
      <c r="C293" s="44"/>
      <c r="D293" s="44"/>
      <c r="E293" s="44"/>
      <c r="F293" s="44"/>
      <c r="G293" s="44"/>
      <c r="H293" s="44"/>
      <c r="I293" s="44"/>
      <c r="J293" s="44"/>
      <c r="K293" s="44"/>
      <c r="L293" s="31"/>
    </row>
  </sheetData>
  <autoFilter ref="C128:K292" xr:uid="{00000000-0009-0000-0000-000003000000}"/>
  <mergeCells count="9">
    <mergeCell ref="E87:H87"/>
    <mergeCell ref="E119:H119"/>
    <mergeCell ref="E121:H121"/>
    <mergeCell ref="L2:V2"/>
    <mergeCell ref="E7:H7"/>
    <mergeCell ref="E9:H9"/>
    <mergeCell ref="E18:H18"/>
    <mergeCell ref="E27:H27"/>
    <mergeCell ref="E85:H85"/>
  </mergeCells>
  <hyperlinks>
    <hyperlink ref="F138" r:id="rId1" xr:uid="{00000000-0004-0000-0300-000000000000}"/>
    <hyperlink ref="F141" r:id="rId2" xr:uid="{00000000-0004-0000-0300-000001000000}"/>
    <hyperlink ref="F144" r:id="rId3" xr:uid="{00000000-0004-0000-0300-000002000000}"/>
    <hyperlink ref="F147" r:id="rId4" xr:uid="{00000000-0004-0000-0300-000003000000}"/>
    <hyperlink ref="F151" r:id="rId5" xr:uid="{00000000-0004-0000-0300-000004000000}"/>
    <hyperlink ref="F155" r:id="rId6" xr:uid="{00000000-0004-0000-0300-000005000000}"/>
    <hyperlink ref="F160" r:id="rId7" xr:uid="{00000000-0004-0000-0300-000006000000}"/>
    <hyperlink ref="F168" r:id="rId8" xr:uid="{00000000-0004-0000-0300-000007000000}"/>
    <hyperlink ref="F173" r:id="rId9" xr:uid="{00000000-0004-0000-0300-000008000000}"/>
    <hyperlink ref="F178" r:id="rId10" xr:uid="{00000000-0004-0000-0300-000009000000}"/>
    <hyperlink ref="F181" r:id="rId11" xr:uid="{00000000-0004-0000-0300-00000A000000}"/>
    <hyperlink ref="F185" r:id="rId12" xr:uid="{00000000-0004-0000-0300-00000B000000}"/>
    <hyperlink ref="F190" r:id="rId13" xr:uid="{00000000-0004-0000-0300-00000C000000}"/>
    <hyperlink ref="F195" r:id="rId14" xr:uid="{00000000-0004-0000-0300-00000D000000}"/>
    <hyperlink ref="F201" r:id="rId15" xr:uid="{00000000-0004-0000-0300-00000E000000}"/>
    <hyperlink ref="F205" r:id="rId16" xr:uid="{00000000-0004-0000-0300-00000F000000}"/>
    <hyperlink ref="F211" r:id="rId17" xr:uid="{00000000-0004-0000-0300-000010000000}"/>
    <hyperlink ref="F214" r:id="rId18" xr:uid="{00000000-0004-0000-0300-000011000000}"/>
    <hyperlink ref="F222" r:id="rId19" xr:uid="{00000000-0004-0000-0300-000012000000}"/>
    <hyperlink ref="F225" r:id="rId20" xr:uid="{00000000-0004-0000-0300-000013000000}"/>
    <hyperlink ref="F229" r:id="rId21" xr:uid="{00000000-0004-0000-0300-000014000000}"/>
    <hyperlink ref="F231" r:id="rId22" xr:uid="{00000000-0004-0000-0300-000015000000}"/>
    <hyperlink ref="F234" r:id="rId23" xr:uid="{00000000-0004-0000-0300-000016000000}"/>
    <hyperlink ref="F237" r:id="rId24" xr:uid="{00000000-0004-0000-0300-000017000000}"/>
    <hyperlink ref="F243" r:id="rId25" xr:uid="{00000000-0004-0000-0300-000018000000}"/>
    <hyperlink ref="F245" r:id="rId26" xr:uid="{00000000-0004-0000-0300-000019000000}"/>
    <hyperlink ref="F247" r:id="rId27" xr:uid="{00000000-0004-0000-0300-00001A000000}"/>
    <hyperlink ref="F252" r:id="rId28" xr:uid="{00000000-0004-0000-0300-00001B000000}"/>
    <hyperlink ref="F255" r:id="rId29" xr:uid="{00000000-0004-0000-0300-00001C000000}"/>
    <hyperlink ref="F270" r:id="rId30" xr:uid="{00000000-0004-0000-0300-00001D000000}"/>
    <hyperlink ref="F274" r:id="rId31" xr:uid="{00000000-0004-0000-0300-00001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5"/>
  <sheetViews>
    <sheetView showGridLines="0" topLeftCell="A164"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91</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551</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ROUND(J130,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ROUND((SUM(BE130:BE204)),  2)</f>
        <v>0</v>
      </c>
      <c r="I33" s="90">
        <v>0.21</v>
      </c>
      <c r="J33" s="89">
        <f>ROUND(((SUM(BE130:BE204))*I33),  2)</f>
        <v>0</v>
      </c>
      <c r="L33" s="31"/>
    </row>
    <row r="34" spans="2:12" s="1" customFormat="1" ht="14.4" customHeight="1">
      <c r="B34" s="31"/>
      <c r="E34" s="26" t="s">
        <v>41</v>
      </c>
      <c r="F34" s="89">
        <f>ROUND((SUM(BF130:BF204)),  2)</f>
        <v>0</v>
      </c>
      <c r="I34" s="90">
        <v>0.12</v>
      </c>
      <c r="J34" s="89">
        <f>ROUND(((SUM(BF130:BF204))*I34),  2)</f>
        <v>0</v>
      </c>
      <c r="L34" s="31"/>
    </row>
    <row r="35" spans="2:12" s="1" customFormat="1" ht="14.4" hidden="1" customHeight="1">
      <c r="B35" s="31"/>
      <c r="E35" s="26" t="s">
        <v>42</v>
      </c>
      <c r="F35" s="89">
        <f>ROUND((SUM(BG130:BG204)),  2)</f>
        <v>0</v>
      </c>
      <c r="I35" s="90">
        <v>0.21</v>
      </c>
      <c r="J35" s="89">
        <f>0</f>
        <v>0</v>
      </c>
      <c r="L35" s="31"/>
    </row>
    <row r="36" spans="2:12" s="1" customFormat="1" ht="14.4" hidden="1" customHeight="1">
      <c r="B36" s="31"/>
      <c r="E36" s="26" t="s">
        <v>43</v>
      </c>
      <c r="F36" s="89">
        <f>ROUND((SUM(BH130:BH204)),  2)</f>
        <v>0</v>
      </c>
      <c r="I36" s="90">
        <v>0.12</v>
      </c>
      <c r="J36" s="89">
        <f>0</f>
        <v>0</v>
      </c>
      <c r="L36" s="31"/>
    </row>
    <row r="37" spans="2:12" s="1" customFormat="1" ht="14.4" hidden="1" customHeight="1">
      <c r="B37" s="31"/>
      <c r="E37" s="26" t="s">
        <v>44</v>
      </c>
      <c r="F37" s="89">
        <f>ROUND((SUM(BI130:BI204)),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B-B - Střecha B,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J130</f>
        <v>0</v>
      </c>
      <c r="L96" s="31"/>
      <c r="AU96" s="16" t="s">
        <v>128</v>
      </c>
    </row>
    <row r="97" spans="2:12" s="8" customFormat="1" ht="25" customHeight="1">
      <c r="B97" s="102"/>
      <c r="D97" s="103" t="s">
        <v>178</v>
      </c>
      <c r="E97" s="104"/>
      <c r="F97" s="104"/>
      <c r="G97" s="104"/>
      <c r="H97" s="104"/>
      <c r="I97" s="104"/>
      <c r="J97" s="105">
        <f>J131</f>
        <v>0</v>
      </c>
      <c r="L97" s="102"/>
    </row>
    <row r="98" spans="2:12" s="9" customFormat="1" ht="19.899999999999999" customHeight="1">
      <c r="B98" s="106"/>
      <c r="D98" s="107" t="s">
        <v>552</v>
      </c>
      <c r="E98" s="108"/>
      <c r="F98" s="108"/>
      <c r="G98" s="108"/>
      <c r="H98" s="108"/>
      <c r="I98" s="108"/>
      <c r="J98" s="109">
        <f>J132</f>
        <v>0</v>
      </c>
      <c r="L98" s="106"/>
    </row>
    <row r="99" spans="2:12" s="9" customFormat="1" ht="19.899999999999999" customHeight="1">
      <c r="B99" s="106"/>
      <c r="D99" s="107" t="s">
        <v>179</v>
      </c>
      <c r="E99" s="108"/>
      <c r="F99" s="108"/>
      <c r="G99" s="108"/>
      <c r="H99" s="108"/>
      <c r="I99" s="108"/>
      <c r="J99" s="109">
        <f>J144</f>
        <v>0</v>
      </c>
      <c r="L99" s="106"/>
    </row>
    <row r="100" spans="2:12" s="8" customFormat="1" ht="25" customHeight="1">
      <c r="B100" s="102"/>
      <c r="D100" s="103" t="s">
        <v>129</v>
      </c>
      <c r="E100" s="104"/>
      <c r="F100" s="104"/>
      <c r="G100" s="104"/>
      <c r="H100" s="104"/>
      <c r="I100" s="104"/>
      <c r="J100" s="105">
        <f>J153</f>
        <v>0</v>
      </c>
      <c r="L100" s="102"/>
    </row>
    <row r="101" spans="2:12" s="9" customFormat="1" ht="19.899999999999999" customHeight="1">
      <c r="B101" s="106"/>
      <c r="D101" s="107" t="s">
        <v>180</v>
      </c>
      <c r="E101" s="108"/>
      <c r="F101" s="108"/>
      <c r="G101" s="108"/>
      <c r="H101" s="108"/>
      <c r="I101" s="108"/>
      <c r="J101" s="109">
        <f>J154</f>
        <v>0</v>
      </c>
      <c r="L101" s="106"/>
    </row>
    <row r="102" spans="2:12" s="9" customFormat="1" ht="19.899999999999999" customHeight="1">
      <c r="B102" s="106"/>
      <c r="D102" s="107" t="s">
        <v>181</v>
      </c>
      <c r="E102" s="108"/>
      <c r="F102" s="108"/>
      <c r="G102" s="108"/>
      <c r="H102" s="108"/>
      <c r="I102" s="108"/>
      <c r="J102" s="109">
        <f>J164</f>
        <v>0</v>
      </c>
      <c r="L102" s="106"/>
    </row>
    <row r="103" spans="2:12" s="9" customFormat="1" ht="19.899999999999999" customHeight="1">
      <c r="B103" s="106"/>
      <c r="D103" s="107" t="s">
        <v>182</v>
      </c>
      <c r="E103" s="108"/>
      <c r="F103" s="108"/>
      <c r="G103" s="108"/>
      <c r="H103" s="108"/>
      <c r="I103" s="108"/>
      <c r="J103" s="109">
        <f>J170</f>
        <v>0</v>
      </c>
      <c r="L103" s="106"/>
    </row>
    <row r="104" spans="2:12" s="9" customFormat="1" ht="19.899999999999999" customHeight="1">
      <c r="B104" s="106"/>
      <c r="D104" s="107" t="s">
        <v>553</v>
      </c>
      <c r="E104" s="108"/>
      <c r="F104" s="108"/>
      <c r="G104" s="108"/>
      <c r="H104" s="108"/>
      <c r="I104" s="108"/>
      <c r="J104" s="109">
        <f>J173</f>
        <v>0</v>
      </c>
      <c r="L104" s="106"/>
    </row>
    <row r="105" spans="2:12" s="9" customFormat="1" ht="19.899999999999999" customHeight="1">
      <c r="B105" s="106"/>
      <c r="D105" s="107" t="s">
        <v>183</v>
      </c>
      <c r="E105" s="108"/>
      <c r="F105" s="108"/>
      <c r="G105" s="108"/>
      <c r="H105" s="108"/>
      <c r="I105" s="108"/>
      <c r="J105" s="109">
        <f>J181</f>
        <v>0</v>
      </c>
      <c r="L105" s="106"/>
    </row>
    <row r="106" spans="2:12" s="9" customFormat="1" ht="19.899999999999999" customHeight="1">
      <c r="B106" s="106"/>
      <c r="D106" s="107" t="s">
        <v>184</v>
      </c>
      <c r="E106" s="108"/>
      <c r="F106" s="108"/>
      <c r="G106" s="108"/>
      <c r="H106" s="108"/>
      <c r="I106" s="108"/>
      <c r="J106" s="109">
        <f>J195</f>
        <v>0</v>
      </c>
      <c r="L106" s="106"/>
    </row>
    <row r="107" spans="2:12" s="8" customFormat="1" ht="25" customHeight="1">
      <c r="B107" s="102"/>
      <c r="D107" s="103" t="s">
        <v>185</v>
      </c>
      <c r="E107" s="104"/>
      <c r="F107" s="104"/>
      <c r="G107" s="104"/>
      <c r="H107" s="104"/>
      <c r="I107" s="104"/>
      <c r="J107" s="105">
        <f>J198</f>
        <v>0</v>
      </c>
      <c r="L107" s="102"/>
    </row>
    <row r="108" spans="2:12" s="9" customFormat="1" ht="19.899999999999999" customHeight="1">
      <c r="B108" s="106"/>
      <c r="D108" s="107" t="s">
        <v>186</v>
      </c>
      <c r="E108" s="108"/>
      <c r="F108" s="108"/>
      <c r="G108" s="108"/>
      <c r="H108" s="108"/>
      <c r="I108" s="108"/>
      <c r="J108" s="109">
        <f>J199</f>
        <v>0</v>
      </c>
      <c r="L108" s="106"/>
    </row>
    <row r="109" spans="2:12" s="8" customFormat="1" ht="25" customHeight="1">
      <c r="B109" s="102"/>
      <c r="D109" s="103" t="s">
        <v>130</v>
      </c>
      <c r="E109" s="104"/>
      <c r="F109" s="104"/>
      <c r="G109" s="104"/>
      <c r="H109" s="104"/>
      <c r="I109" s="104"/>
      <c r="J109" s="105">
        <f>J202</f>
        <v>0</v>
      </c>
      <c r="L109" s="102"/>
    </row>
    <row r="110" spans="2:12" s="9" customFormat="1" ht="19.899999999999999" customHeight="1">
      <c r="B110" s="106"/>
      <c r="D110" s="107" t="s">
        <v>132</v>
      </c>
      <c r="E110" s="108"/>
      <c r="F110" s="108"/>
      <c r="G110" s="108"/>
      <c r="H110" s="108"/>
      <c r="I110" s="108"/>
      <c r="J110" s="109">
        <f>J203</f>
        <v>0</v>
      </c>
      <c r="L110" s="106"/>
    </row>
    <row r="111" spans="2:12" s="1" customFormat="1" ht="21.75" customHeight="1">
      <c r="B111" s="31"/>
      <c r="L111" s="31"/>
    </row>
    <row r="112" spans="2:12" s="1" customFormat="1" ht="7" customHeight="1">
      <c r="B112" s="43"/>
      <c r="C112" s="44"/>
      <c r="D112" s="44"/>
      <c r="E112" s="44"/>
      <c r="F112" s="44"/>
      <c r="G112" s="44"/>
      <c r="H112" s="44"/>
      <c r="I112" s="44"/>
      <c r="J112" s="44"/>
      <c r="K112" s="44"/>
      <c r="L112" s="31"/>
    </row>
    <row r="116" spans="2:12" s="1" customFormat="1" ht="7" customHeight="1">
      <c r="B116" s="45"/>
      <c r="C116" s="46"/>
      <c r="D116" s="46"/>
      <c r="E116" s="46"/>
      <c r="F116" s="46"/>
      <c r="G116" s="46"/>
      <c r="H116" s="46"/>
      <c r="I116" s="46"/>
      <c r="J116" s="46"/>
      <c r="K116" s="46"/>
      <c r="L116" s="31"/>
    </row>
    <row r="117" spans="2:12" s="1" customFormat="1" ht="25" customHeight="1">
      <c r="B117" s="31"/>
      <c r="C117" s="20" t="s">
        <v>133</v>
      </c>
      <c r="L117" s="31"/>
    </row>
    <row r="118" spans="2:12" s="1" customFormat="1" ht="7" customHeight="1">
      <c r="B118" s="31"/>
      <c r="L118" s="31"/>
    </row>
    <row r="119" spans="2:12" s="1" customFormat="1" ht="12" customHeight="1">
      <c r="B119" s="31"/>
      <c r="C119" s="26" t="s">
        <v>16</v>
      </c>
      <c r="L119" s="31"/>
    </row>
    <row r="120" spans="2:12" s="1" customFormat="1" ht="16.5" customHeight="1">
      <c r="B120" s="31"/>
      <c r="E120" s="234" t="str">
        <f>E7</f>
        <v>Stavební úpravy střech objektu MSH</v>
      </c>
      <c r="F120" s="235"/>
      <c r="G120" s="235"/>
      <c r="H120" s="235"/>
      <c r="L120" s="31"/>
    </row>
    <row r="121" spans="2:12" s="1" customFormat="1" ht="12" customHeight="1">
      <c r="B121" s="31"/>
      <c r="C121" s="26" t="s">
        <v>176</v>
      </c>
      <c r="L121" s="31"/>
    </row>
    <row r="122" spans="2:12" s="1" customFormat="1" ht="16.5" customHeight="1">
      <c r="B122" s="31"/>
      <c r="E122" s="196" t="str">
        <f>E9</f>
        <v>B-B - Střecha B, bourací práce</v>
      </c>
      <c r="F122" s="232"/>
      <c r="G122" s="232"/>
      <c r="H122" s="232"/>
      <c r="L122" s="31"/>
    </row>
    <row r="123" spans="2:12" s="1" customFormat="1" ht="7" customHeight="1">
      <c r="B123" s="31"/>
      <c r="L123" s="31"/>
    </row>
    <row r="124" spans="2:12" s="1" customFormat="1" ht="12" customHeight="1">
      <c r="B124" s="31"/>
      <c r="C124" s="26" t="s">
        <v>20</v>
      </c>
      <c r="F124" s="24" t="str">
        <f>F12</f>
        <v>Louny</v>
      </c>
      <c r="I124" s="26" t="s">
        <v>22</v>
      </c>
      <c r="J124" s="51" t="str">
        <f>IF(J12="","",J12)</f>
        <v>31. 1. 2025</v>
      </c>
      <c r="L124" s="31"/>
    </row>
    <row r="125" spans="2:12" s="1" customFormat="1" ht="7" customHeight="1">
      <c r="B125" s="31"/>
      <c r="L125" s="31"/>
    </row>
    <row r="126" spans="2:12" s="1" customFormat="1" ht="15.15" customHeight="1">
      <c r="B126" s="31"/>
      <c r="C126" s="26" t="s">
        <v>24</v>
      </c>
      <c r="F126" s="24" t="str">
        <f>E15</f>
        <v xml:space="preserve"> </v>
      </c>
      <c r="I126" s="26" t="s">
        <v>30</v>
      </c>
      <c r="J126" s="29" t="str">
        <f>E21</f>
        <v xml:space="preserve"> </v>
      </c>
      <c r="L126" s="31"/>
    </row>
    <row r="127" spans="2:12" s="1" customFormat="1" ht="15.15" customHeight="1">
      <c r="B127" s="31"/>
      <c r="C127" s="26" t="s">
        <v>28</v>
      </c>
      <c r="F127" s="24" t="str">
        <f>IF(E18="","",E18)</f>
        <v>Vyplň údaj</v>
      </c>
      <c r="I127" s="26" t="s">
        <v>32</v>
      </c>
      <c r="J127" s="29" t="str">
        <f>E24</f>
        <v xml:space="preserve"> </v>
      </c>
      <c r="L127" s="31"/>
    </row>
    <row r="128" spans="2:12" s="1" customFormat="1" ht="10.25" customHeight="1">
      <c r="B128" s="31"/>
      <c r="L128" s="31"/>
    </row>
    <row r="129" spans="2:65" s="10" customFormat="1" ht="29.25" customHeight="1">
      <c r="B129" s="110"/>
      <c r="C129" s="111" t="s">
        <v>134</v>
      </c>
      <c r="D129" s="112" t="s">
        <v>60</v>
      </c>
      <c r="E129" s="112" t="s">
        <v>56</v>
      </c>
      <c r="F129" s="112" t="s">
        <v>57</v>
      </c>
      <c r="G129" s="112" t="s">
        <v>135</v>
      </c>
      <c r="H129" s="112" t="s">
        <v>136</v>
      </c>
      <c r="I129" s="112" t="s">
        <v>137</v>
      </c>
      <c r="J129" s="112" t="s">
        <v>126</v>
      </c>
      <c r="K129" s="113" t="s">
        <v>138</v>
      </c>
      <c r="L129" s="110"/>
      <c r="M129" s="58" t="s">
        <v>1</v>
      </c>
      <c r="N129" s="59" t="s">
        <v>39</v>
      </c>
      <c r="O129" s="59" t="s">
        <v>139</v>
      </c>
      <c r="P129" s="59" t="s">
        <v>140</v>
      </c>
      <c r="Q129" s="59" t="s">
        <v>141</v>
      </c>
      <c r="R129" s="59" t="s">
        <v>142</v>
      </c>
      <c r="S129" s="59" t="s">
        <v>143</v>
      </c>
      <c r="T129" s="60" t="s">
        <v>144</v>
      </c>
    </row>
    <row r="130" spans="2:65" s="1" customFormat="1" ht="22.75" customHeight="1">
      <c r="B130" s="31"/>
      <c r="C130" s="63" t="s">
        <v>145</v>
      </c>
      <c r="J130" s="114">
        <f>BK130</f>
        <v>0</v>
      </c>
      <c r="L130" s="31"/>
      <c r="M130" s="61"/>
      <c r="N130" s="52"/>
      <c r="O130" s="52"/>
      <c r="P130" s="115">
        <f>P131+P153+P198+P202</f>
        <v>0</v>
      </c>
      <c r="Q130" s="52"/>
      <c r="R130" s="115">
        <f>R131+R153+R198+R202</f>
        <v>0</v>
      </c>
      <c r="S130" s="52"/>
      <c r="T130" s="116">
        <f>T131+T153+T198+T202</f>
        <v>203.17480214</v>
      </c>
      <c r="AT130" s="16" t="s">
        <v>74</v>
      </c>
      <c r="AU130" s="16" t="s">
        <v>128</v>
      </c>
      <c r="BK130" s="117">
        <f>BK131+BK153+BK198+BK202</f>
        <v>0</v>
      </c>
    </row>
    <row r="131" spans="2:65" s="11" customFormat="1" ht="25.9" customHeight="1">
      <c r="B131" s="118"/>
      <c r="D131" s="119" t="s">
        <v>74</v>
      </c>
      <c r="E131" s="120" t="s">
        <v>187</v>
      </c>
      <c r="F131" s="120" t="s">
        <v>188</v>
      </c>
      <c r="I131" s="121"/>
      <c r="J131" s="122">
        <f>BK131</f>
        <v>0</v>
      </c>
      <c r="L131" s="118"/>
      <c r="M131" s="123"/>
      <c r="P131" s="124">
        <f>P132+P144</f>
        <v>0</v>
      </c>
      <c r="R131" s="124">
        <f>R132+R144</f>
        <v>0</v>
      </c>
      <c r="T131" s="125">
        <f>T132+T144</f>
        <v>101.193</v>
      </c>
      <c r="AR131" s="119" t="s">
        <v>80</v>
      </c>
      <c r="AT131" s="126" t="s">
        <v>74</v>
      </c>
      <c r="AU131" s="126" t="s">
        <v>75</v>
      </c>
      <c r="AY131" s="119" t="s">
        <v>148</v>
      </c>
      <c r="BK131" s="127">
        <f>BK132+BK144</f>
        <v>0</v>
      </c>
    </row>
    <row r="132" spans="2:65" s="11" customFormat="1" ht="22.75" customHeight="1">
      <c r="B132" s="118"/>
      <c r="D132" s="119" t="s">
        <v>74</v>
      </c>
      <c r="E132" s="128" t="s">
        <v>243</v>
      </c>
      <c r="F132" s="128" t="s">
        <v>554</v>
      </c>
      <c r="I132" s="121"/>
      <c r="J132" s="129">
        <f>BK132</f>
        <v>0</v>
      </c>
      <c r="L132" s="118"/>
      <c r="M132" s="123"/>
      <c r="P132" s="124">
        <f>SUM(P133:P143)</f>
        <v>0</v>
      </c>
      <c r="R132" s="124">
        <f>SUM(R133:R143)</f>
        <v>0</v>
      </c>
      <c r="T132" s="125">
        <f>SUM(T133:T143)</f>
        <v>101.193</v>
      </c>
      <c r="AR132" s="119" t="s">
        <v>80</v>
      </c>
      <c r="AT132" s="126" t="s">
        <v>74</v>
      </c>
      <c r="AU132" s="126" t="s">
        <v>80</v>
      </c>
      <c r="AY132" s="119" t="s">
        <v>148</v>
      </c>
      <c r="BK132" s="127">
        <f>SUM(BK133:BK143)</f>
        <v>0</v>
      </c>
    </row>
    <row r="133" spans="2:65" s="1" customFormat="1" ht="24.15" customHeight="1">
      <c r="B133" s="130"/>
      <c r="C133" s="131" t="s">
        <v>80</v>
      </c>
      <c r="D133" s="131" t="s">
        <v>154</v>
      </c>
      <c r="E133" s="132" t="s">
        <v>555</v>
      </c>
      <c r="F133" s="133" t="s">
        <v>556</v>
      </c>
      <c r="G133" s="134" t="s">
        <v>385</v>
      </c>
      <c r="H133" s="135">
        <v>70.34</v>
      </c>
      <c r="I133" s="136"/>
      <c r="J133" s="137">
        <f>ROUND(I133*H133,2)</f>
        <v>0</v>
      </c>
      <c r="K133" s="133" t="s">
        <v>158</v>
      </c>
      <c r="L133" s="31"/>
      <c r="M133" s="138" t="s">
        <v>1</v>
      </c>
      <c r="N133" s="139" t="s">
        <v>40</v>
      </c>
      <c r="P133" s="140">
        <f>O133*H133</f>
        <v>0</v>
      </c>
      <c r="Q133" s="140">
        <v>0</v>
      </c>
      <c r="R133" s="140">
        <f>Q133*H133</f>
        <v>0</v>
      </c>
      <c r="S133" s="140">
        <v>0.7</v>
      </c>
      <c r="T133" s="141">
        <f>S133*H133</f>
        <v>49.238</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557</v>
      </c>
    </row>
    <row r="134" spans="2:65" s="1" customFormat="1" ht="10">
      <c r="B134" s="31"/>
      <c r="D134" s="144" t="s">
        <v>161</v>
      </c>
      <c r="F134" s="145" t="s">
        <v>558</v>
      </c>
      <c r="I134" s="146"/>
      <c r="L134" s="31"/>
      <c r="M134" s="147"/>
      <c r="T134" s="55"/>
      <c r="AT134" s="16" t="s">
        <v>161</v>
      </c>
      <c r="AU134" s="16" t="s">
        <v>85</v>
      </c>
    </row>
    <row r="135" spans="2:65" s="1" customFormat="1" ht="37.75" customHeight="1">
      <c r="B135" s="130"/>
      <c r="C135" s="131" t="s">
        <v>85</v>
      </c>
      <c r="D135" s="131" t="s">
        <v>154</v>
      </c>
      <c r="E135" s="132" t="s">
        <v>559</v>
      </c>
      <c r="F135" s="133" t="s">
        <v>560</v>
      </c>
      <c r="G135" s="134" t="s">
        <v>385</v>
      </c>
      <c r="H135" s="135">
        <v>23.45</v>
      </c>
      <c r="I135" s="136"/>
      <c r="J135" s="137">
        <f>ROUND(I135*H135,2)</f>
        <v>0</v>
      </c>
      <c r="K135" s="133" t="s">
        <v>194</v>
      </c>
      <c r="L135" s="31"/>
      <c r="M135" s="138" t="s">
        <v>1</v>
      </c>
      <c r="N135" s="139" t="s">
        <v>40</v>
      </c>
      <c r="P135" s="140">
        <f>O135*H135</f>
        <v>0</v>
      </c>
      <c r="Q135" s="140">
        <v>0</v>
      </c>
      <c r="R135" s="140">
        <f>Q135*H135</f>
        <v>0</v>
      </c>
      <c r="S135" s="140">
        <v>2.2000000000000002</v>
      </c>
      <c r="T135" s="141">
        <f>S135*H135</f>
        <v>51.59</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561</v>
      </c>
    </row>
    <row r="136" spans="2:65" s="1" customFormat="1" ht="10">
      <c r="B136" s="31"/>
      <c r="D136" s="144" t="s">
        <v>161</v>
      </c>
      <c r="F136" s="145" t="s">
        <v>562</v>
      </c>
      <c r="I136" s="146"/>
      <c r="L136" s="31"/>
      <c r="M136" s="147"/>
      <c r="T136" s="55"/>
      <c r="AT136" s="16" t="s">
        <v>161</v>
      </c>
      <c r="AU136" s="16" t="s">
        <v>85</v>
      </c>
    </row>
    <row r="137" spans="2:65" s="13" customFormat="1" ht="10">
      <c r="B137" s="155"/>
      <c r="D137" s="149" t="s">
        <v>163</v>
      </c>
      <c r="E137" s="156" t="s">
        <v>1</v>
      </c>
      <c r="F137" s="157" t="s">
        <v>563</v>
      </c>
      <c r="H137" s="158">
        <v>23.45</v>
      </c>
      <c r="I137" s="159"/>
      <c r="L137" s="155"/>
      <c r="M137" s="160"/>
      <c r="T137" s="161"/>
      <c r="AT137" s="156" t="s">
        <v>163</v>
      </c>
      <c r="AU137" s="156" t="s">
        <v>85</v>
      </c>
      <c r="AV137" s="13" t="s">
        <v>85</v>
      </c>
      <c r="AW137" s="13" t="s">
        <v>31</v>
      </c>
      <c r="AX137" s="13" t="s">
        <v>80</v>
      </c>
      <c r="AY137" s="156" t="s">
        <v>148</v>
      </c>
    </row>
    <row r="138" spans="2:65" s="1" customFormat="1" ht="24.15" customHeight="1">
      <c r="B138" s="130"/>
      <c r="C138" s="131" t="s">
        <v>172</v>
      </c>
      <c r="D138" s="131" t="s">
        <v>154</v>
      </c>
      <c r="E138" s="132" t="s">
        <v>564</v>
      </c>
      <c r="F138" s="133" t="s">
        <v>565</v>
      </c>
      <c r="G138" s="134" t="s">
        <v>214</v>
      </c>
      <c r="H138" s="135">
        <v>7.3</v>
      </c>
      <c r="I138" s="136"/>
      <c r="J138" s="137">
        <f>ROUND(I138*H138,2)</f>
        <v>0</v>
      </c>
      <c r="K138" s="133" t="s">
        <v>194</v>
      </c>
      <c r="L138" s="31"/>
      <c r="M138" s="138" t="s">
        <v>1</v>
      </c>
      <c r="N138" s="139" t="s">
        <v>40</v>
      </c>
      <c r="P138" s="140">
        <f>O138*H138</f>
        <v>0</v>
      </c>
      <c r="Q138" s="140">
        <v>0</v>
      </c>
      <c r="R138" s="140">
        <f>Q138*H138</f>
        <v>0</v>
      </c>
      <c r="S138" s="140">
        <v>0.05</v>
      </c>
      <c r="T138" s="141">
        <f>S138*H138</f>
        <v>0.36499999999999999</v>
      </c>
      <c r="AR138" s="142" t="s">
        <v>195</v>
      </c>
      <c r="AT138" s="142" t="s">
        <v>154</v>
      </c>
      <c r="AU138" s="142" t="s">
        <v>85</v>
      </c>
      <c r="AY138" s="16" t="s">
        <v>148</v>
      </c>
      <c r="BE138" s="143">
        <f>IF(N138="základní",J138,0)</f>
        <v>0</v>
      </c>
      <c r="BF138" s="143">
        <f>IF(N138="snížená",J138,0)</f>
        <v>0</v>
      </c>
      <c r="BG138" s="143">
        <f>IF(N138="zákl. přenesená",J138,0)</f>
        <v>0</v>
      </c>
      <c r="BH138" s="143">
        <f>IF(N138="sníž. přenesená",J138,0)</f>
        <v>0</v>
      </c>
      <c r="BI138" s="143">
        <f>IF(N138="nulová",J138,0)</f>
        <v>0</v>
      </c>
      <c r="BJ138" s="16" t="s">
        <v>80</v>
      </c>
      <c r="BK138" s="143">
        <f>ROUND(I138*H138,2)</f>
        <v>0</v>
      </c>
      <c r="BL138" s="16" t="s">
        <v>195</v>
      </c>
      <c r="BM138" s="142" t="s">
        <v>566</v>
      </c>
    </row>
    <row r="139" spans="2:65" s="1" customFormat="1" ht="10">
      <c r="B139" s="31"/>
      <c r="D139" s="144" t="s">
        <v>161</v>
      </c>
      <c r="F139" s="145" t="s">
        <v>567</v>
      </c>
      <c r="I139" s="146"/>
      <c r="L139" s="31"/>
      <c r="M139" s="147"/>
      <c r="T139" s="55"/>
      <c r="AT139" s="16" t="s">
        <v>161</v>
      </c>
      <c r="AU139" s="16" t="s">
        <v>85</v>
      </c>
    </row>
    <row r="140" spans="2:65" s="13" customFormat="1" ht="10">
      <c r="B140" s="155"/>
      <c r="D140" s="149" t="s">
        <v>163</v>
      </c>
      <c r="E140" s="156" t="s">
        <v>1</v>
      </c>
      <c r="F140" s="157" t="s">
        <v>568</v>
      </c>
      <c r="H140" s="158">
        <v>0.56000000000000005</v>
      </c>
      <c r="I140" s="159"/>
      <c r="L140" s="155"/>
      <c r="M140" s="160"/>
      <c r="T140" s="161"/>
      <c r="AT140" s="156" t="s">
        <v>163</v>
      </c>
      <c r="AU140" s="156" t="s">
        <v>85</v>
      </c>
      <c r="AV140" s="13" t="s">
        <v>85</v>
      </c>
      <c r="AW140" s="13" t="s">
        <v>31</v>
      </c>
      <c r="AX140" s="13" t="s">
        <v>75</v>
      </c>
      <c r="AY140" s="156" t="s">
        <v>148</v>
      </c>
    </row>
    <row r="141" spans="2:65" s="13" customFormat="1" ht="10">
      <c r="B141" s="155"/>
      <c r="D141" s="149" t="s">
        <v>163</v>
      </c>
      <c r="E141" s="156" t="s">
        <v>1</v>
      </c>
      <c r="F141" s="157" t="s">
        <v>569</v>
      </c>
      <c r="H141" s="158">
        <v>5.12</v>
      </c>
      <c r="I141" s="159"/>
      <c r="L141" s="155"/>
      <c r="M141" s="160"/>
      <c r="T141" s="161"/>
      <c r="AT141" s="156" t="s">
        <v>163</v>
      </c>
      <c r="AU141" s="156" t="s">
        <v>85</v>
      </c>
      <c r="AV141" s="13" t="s">
        <v>85</v>
      </c>
      <c r="AW141" s="13" t="s">
        <v>31</v>
      </c>
      <c r="AX141" s="13" t="s">
        <v>75</v>
      </c>
      <c r="AY141" s="156" t="s">
        <v>148</v>
      </c>
    </row>
    <row r="142" spans="2:65" s="13" customFormat="1" ht="10">
      <c r="B142" s="155"/>
      <c r="D142" s="149" t="s">
        <v>163</v>
      </c>
      <c r="E142" s="156" t="s">
        <v>1</v>
      </c>
      <c r="F142" s="157" t="s">
        <v>570</v>
      </c>
      <c r="H142" s="158">
        <v>1.62</v>
      </c>
      <c r="I142" s="159"/>
      <c r="L142" s="155"/>
      <c r="M142" s="160"/>
      <c r="T142" s="161"/>
      <c r="AT142" s="156" t="s">
        <v>163</v>
      </c>
      <c r="AU142" s="156" t="s">
        <v>85</v>
      </c>
      <c r="AV142" s="13" t="s">
        <v>85</v>
      </c>
      <c r="AW142" s="13" t="s">
        <v>31</v>
      </c>
      <c r="AX142" s="13" t="s">
        <v>75</v>
      </c>
      <c r="AY142" s="156" t="s">
        <v>148</v>
      </c>
    </row>
    <row r="143" spans="2:65" s="14" customFormat="1" ht="10">
      <c r="B143" s="167"/>
      <c r="D143" s="149" t="s">
        <v>163</v>
      </c>
      <c r="E143" s="168" t="s">
        <v>1</v>
      </c>
      <c r="F143" s="169" t="s">
        <v>219</v>
      </c>
      <c r="H143" s="170">
        <v>7.3</v>
      </c>
      <c r="I143" s="171"/>
      <c r="L143" s="167"/>
      <c r="M143" s="172"/>
      <c r="T143" s="173"/>
      <c r="AT143" s="168" t="s">
        <v>163</v>
      </c>
      <c r="AU143" s="168" t="s">
        <v>85</v>
      </c>
      <c r="AV143" s="14" t="s">
        <v>195</v>
      </c>
      <c r="AW143" s="14" t="s">
        <v>31</v>
      </c>
      <c r="AX143" s="14" t="s">
        <v>80</v>
      </c>
      <c r="AY143" s="168" t="s">
        <v>148</v>
      </c>
    </row>
    <row r="144" spans="2:65" s="11" customFormat="1" ht="22.75" customHeight="1">
      <c r="B144" s="118"/>
      <c r="D144" s="119" t="s">
        <v>74</v>
      </c>
      <c r="E144" s="128" t="s">
        <v>189</v>
      </c>
      <c r="F144" s="128" t="s">
        <v>190</v>
      </c>
      <c r="I144" s="121"/>
      <c r="J144" s="129">
        <f>BK144</f>
        <v>0</v>
      </c>
      <c r="L144" s="118"/>
      <c r="M144" s="123"/>
      <c r="P144" s="124">
        <f>SUM(P145:P152)</f>
        <v>0</v>
      </c>
      <c r="R144" s="124">
        <f>SUM(R145:R152)</f>
        <v>0</v>
      </c>
      <c r="T144" s="125">
        <f>SUM(T145:T152)</f>
        <v>0</v>
      </c>
      <c r="AR144" s="119" t="s">
        <v>80</v>
      </c>
      <c r="AT144" s="126" t="s">
        <v>74</v>
      </c>
      <c r="AU144" s="126" t="s">
        <v>80</v>
      </c>
      <c r="AY144" s="119" t="s">
        <v>148</v>
      </c>
      <c r="BK144" s="127">
        <f>SUM(BK145:BK152)</f>
        <v>0</v>
      </c>
    </row>
    <row r="145" spans="2:65" s="1" customFormat="1" ht="24.15" customHeight="1">
      <c r="B145" s="130"/>
      <c r="C145" s="131" t="s">
        <v>195</v>
      </c>
      <c r="D145" s="131" t="s">
        <v>154</v>
      </c>
      <c r="E145" s="132" t="s">
        <v>191</v>
      </c>
      <c r="F145" s="133" t="s">
        <v>192</v>
      </c>
      <c r="G145" s="134" t="s">
        <v>193</v>
      </c>
      <c r="H145" s="135">
        <v>203.17500000000001</v>
      </c>
      <c r="I145" s="136"/>
      <c r="J145" s="137">
        <f>ROUND(I145*H145,2)</f>
        <v>0</v>
      </c>
      <c r="K145" s="133" t="s">
        <v>194</v>
      </c>
      <c r="L145" s="31"/>
      <c r="M145" s="138" t="s">
        <v>1</v>
      </c>
      <c r="N145" s="139" t="s">
        <v>40</v>
      </c>
      <c r="P145" s="140">
        <f>O145*H145</f>
        <v>0</v>
      </c>
      <c r="Q145" s="140">
        <v>0</v>
      </c>
      <c r="R145" s="140">
        <f>Q145*H145</f>
        <v>0</v>
      </c>
      <c r="S145" s="140">
        <v>0</v>
      </c>
      <c r="T145" s="141">
        <f>S145*H145</f>
        <v>0</v>
      </c>
      <c r="AR145" s="142" t="s">
        <v>195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195</v>
      </c>
      <c r="BM145" s="142" t="s">
        <v>571</v>
      </c>
    </row>
    <row r="146" spans="2:65" s="1" customFormat="1" ht="10">
      <c r="B146" s="31"/>
      <c r="D146" s="144" t="s">
        <v>161</v>
      </c>
      <c r="F146" s="145" t="s">
        <v>197</v>
      </c>
      <c r="I146" s="146"/>
      <c r="L146" s="31"/>
      <c r="M146" s="147"/>
      <c r="T146" s="55"/>
      <c r="AT146" s="16" t="s">
        <v>161</v>
      </c>
      <c r="AU146" s="16" t="s">
        <v>85</v>
      </c>
    </row>
    <row r="147" spans="2:65" s="1" customFormat="1" ht="24.15" customHeight="1">
      <c r="B147" s="130"/>
      <c r="C147" s="131" t="s">
        <v>151</v>
      </c>
      <c r="D147" s="131" t="s">
        <v>154</v>
      </c>
      <c r="E147" s="132" t="s">
        <v>198</v>
      </c>
      <c r="F147" s="133" t="s">
        <v>199</v>
      </c>
      <c r="G147" s="134" t="s">
        <v>193</v>
      </c>
      <c r="H147" s="135">
        <v>203.17500000000001</v>
      </c>
      <c r="I147" s="136"/>
      <c r="J147" s="137">
        <f>ROUND(I147*H147,2)</f>
        <v>0</v>
      </c>
      <c r="K147" s="133" t="s">
        <v>194</v>
      </c>
      <c r="L147" s="31"/>
      <c r="M147" s="138" t="s">
        <v>1</v>
      </c>
      <c r="N147" s="139" t="s">
        <v>40</v>
      </c>
      <c r="P147" s="140">
        <f>O147*H147</f>
        <v>0</v>
      </c>
      <c r="Q147" s="140">
        <v>0</v>
      </c>
      <c r="R147" s="140">
        <f>Q147*H147</f>
        <v>0</v>
      </c>
      <c r="S147" s="140">
        <v>0</v>
      </c>
      <c r="T147" s="141">
        <f>S147*H147</f>
        <v>0</v>
      </c>
      <c r="AR147" s="142" t="s">
        <v>195</v>
      </c>
      <c r="AT147" s="142" t="s">
        <v>154</v>
      </c>
      <c r="AU147" s="142" t="s">
        <v>85</v>
      </c>
      <c r="AY147" s="16" t="s">
        <v>148</v>
      </c>
      <c r="BE147" s="143">
        <f>IF(N147="základní",J147,0)</f>
        <v>0</v>
      </c>
      <c r="BF147" s="143">
        <f>IF(N147="snížená",J147,0)</f>
        <v>0</v>
      </c>
      <c r="BG147" s="143">
        <f>IF(N147="zákl. přenesená",J147,0)</f>
        <v>0</v>
      </c>
      <c r="BH147" s="143">
        <f>IF(N147="sníž. přenesená",J147,0)</f>
        <v>0</v>
      </c>
      <c r="BI147" s="143">
        <f>IF(N147="nulová",J147,0)</f>
        <v>0</v>
      </c>
      <c r="BJ147" s="16" t="s">
        <v>80</v>
      </c>
      <c r="BK147" s="143">
        <f>ROUND(I147*H147,2)</f>
        <v>0</v>
      </c>
      <c r="BL147" s="16" t="s">
        <v>195</v>
      </c>
      <c r="BM147" s="142" t="s">
        <v>572</v>
      </c>
    </row>
    <row r="148" spans="2:65" s="1" customFormat="1" ht="10">
      <c r="B148" s="31"/>
      <c r="D148" s="144" t="s">
        <v>161</v>
      </c>
      <c r="F148" s="145" t="s">
        <v>201</v>
      </c>
      <c r="I148" s="146"/>
      <c r="L148" s="31"/>
      <c r="M148" s="147"/>
      <c r="T148" s="55"/>
      <c r="AT148" s="16" t="s">
        <v>161</v>
      </c>
      <c r="AU148" s="16" t="s">
        <v>85</v>
      </c>
    </row>
    <row r="149" spans="2:65" s="1" customFormat="1" ht="24.15" customHeight="1">
      <c r="B149" s="130"/>
      <c r="C149" s="131" t="s">
        <v>220</v>
      </c>
      <c r="D149" s="131" t="s">
        <v>154</v>
      </c>
      <c r="E149" s="132" t="s">
        <v>202</v>
      </c>
      <c r="F149" s="133" t="s">
        <v>203</v>
      </c>
      <c r="G149" s="134" t="s">
        <v>193</v>
      </c>
      <c r="H149" s="135">
        <v>2031.75</v>
      </c>
      <c r="I149" s="136"/>
      <c r="J149" s="137">
        <f>ROUND(I149*H149,2)</f>
        <v>0</v>
      </c>
      <c r="K149" s="133" t="s">
        <v>194</v>
      </c>
      <c r="L149" s="31"/>
      <c r="M149" s="138" t="s">
        <v>1</v>
      </c>
      <c r="N149" s="139" t="s">
        <v>40</v>
      </c>
      <c r="P149" s="140">
        <f>O149*H149</f>
        <v>0</v>
      </c>
      <c r="Q149" s="140">
        <v>0</v>
      </c>
      <c r="R149" s="140">
        <f>Q149*H149</f>
        <v>0</v>
      </c>
      <c r="S149" s="140">
        <v>0</v>
      </c>
      <c r="T149" s="141">
        <f>S149*H149</f>
        <v>0</v>
      </c>
      <c r="AR149" s="142" t="s">
        <v>195</v>
      </c>
      <c r="AT149" s="142" t="s">
        <v>154</v>
      </c>
      <c r="AU149" s="142" t="s">
        <v>85</v>
      </c>
      <c r="AY149" s="16" t="s">
        <v>148</v>
      </c>
      <c r="BE149" s="143">
        <f>IF(N149="základní",J149,0)</f>
        <v>0</v>
      </c>
      <c r="BF149" s="143">
        <f>IF(N149="snížená",J149,0)</f>
        <v>0</v>
      </c>
      <c r="BG149" s="143">
        <f>IF(N149="zákl. přenesená",J149,0)</f>
        <v>0</v>
      </c>
      <c r="BH149" s="143">
        <f>IF(N149="sníž. přenesená",J149,0)</f>
        <v>0</v>
      </c>
      <c r="BI149" s="143">
        <f>IF(N149="nulová",J149,0)</f>
        <v>0</v>
      </c>
      <c r="BJ149" s="16" t="s">
        <v>80</v>
      </c>
      <c r="BK149" s="143">
        <f>ROUND(I149*H149,2)</f>
        <v>0</v>
      </c>
      <c r="BL149" s="16" t="s">
        <v>195</v>
      </c>
      <c r="BM149" s="142" t="s">
        <v>573</v>
      </c>
    </row>
    <row r="150" spans="2:65" s="1" customFormat="1" ht="10">
      <c r="B150" s="31"/>
      <c r="D150" s="144" t="s">
        <v>161</v>
      </c>
      <c r="F150" s="145" t="s">
        <v>205</v>
      </c>
      <c r="I150" s="146"/>
      <c r="L150" s="31"/>
      <c r="M150" s="147"/>
      <c r="T150" s="55"/>
      <c r="AT150" s="16" t="s">
        <v>161</v>
      </c>
      <c r="AU150" s="16" t="s">
        <v>85</v>
      </c>
    </row>
    <row r="151" spans="2:65" s="1" customFormat="1" ht="44.25" customHeight="1">
      <c r="B151" s="130"/>
      <c r="C151" s="131" t="s">
        <v>228</v>
      </c>
      <c r="D151" s="131" t="s">
        <v>154</v>
      </c>
      <c r="E151" s="132" t="s">
        <v>206</v>
      </c>
      <c r="F151" s="133" t="s">
        <v>207</v>
      </c>
      <c r="G151" s="134" t="s">
        <v>193</v>
      </c>
      <c r="H151" s="135">
        <v>203.17500000000001</v>
      </c>
      <c r="I151" s="136"/>
      <c r="J151" s="137">
        <f>ROUND(I151*H151,2)</f>
        <v>0</v>
      </c>
      <c r="K151" s="133" t="s">
        <v>158</v>
      </c>
      <c r="L151" s="31"/>
      <c r="M151" s="138" t="s">
        <v>1</v>
      </c>
      <c r="N151" s="139" t="s">
        <v>40</v>
      </c>
      <c r="P151" s="140">
        <f>O151*H151</f>
        <v>0</v>
      </c>
      <c r="Q151" s="140">
        <v>0</v>
      </c>
      <c r="R151" s="140">
        <f>Q151*H151</f>
        <v>0</v>
      </c>
      <c r="S151" s="140">
        <v>0</v>
      </c>
      <c r="T151" s="141">
        <f>S151*H151</f>
        <v>0</v>
      </c>
      <c r="AR151" s="142" t="s">
        <v>195</v>
      </c>
      <c r="AT151" s="142" t="s">
        <v>154</v>
      </c>
      <c r="AU151" s="142" t="s">
        <v>85</v>
      </c>
      <c r="AY151" s="16" t="s">
        <v>148</v>
      </c>
      <c r="BE151" s="143">
        <f>IF(N151="základní",J151,0)</f>
        <v>0</v>
      </c>
      <c r="BF151" s="143">
        <f>IF(N151="snížená",J151,0)</f>
        <v>0</v>
      </c>
      <c r="BG151" s="143">
        <f>IF(N151="zákl. přenesená",J151,0)</f>
        <v>0</v>
      </c>
      <c r="BH151" s="143">
        <f>IF(N151="sníž. přenesená",J151,0)</f>
        <v>0</v>
      </c>
      <c r="BI151" s="143">
        <f>IF(N151="nulová",J151,0)</f>
        <v>0</v>
      </c>
      <c r="BJ151" s="16" t="s">
        <v>80</v>
      </c>
      <c r="BK151" s="143">
        <f>ROUND(I151*H151,2)</f>
        <v>0</v>
      </c>
      <c r="BL151" s="16" t="s">
        <v>195</v>
      </c>
      <c r="BM151" s="142" t="s">
        <v>574</v>
      </c>
    </row>
    <row r="152" spans="2:65" s="1" customFormat="1" ht="10">
      <c r="B152" s="31"/>
      <c r="D152" s="144" t="s">
        <v>161</v>
      </c>
      <c r="F152" s="145" t="s">
        <v>209</v>
      </c>
      <c r="I152" s="146"/>
      <c r="L152" s="31"/>
      <c r="M152" s="147"/>
      <c r="T152" s="55"/>
      <c r="AT152" s="16" t="s">
        <v>161</v>
      </c>
      <c r="AU152" s="16" t="s">
        <v>85</v>
      </c>
    </row>
    <row r="153" spans="2:65" s="11" customFormat="1" ht="25.9" customHeight="1">
      <c r="B153" s="118"/>
      <c r="D153" s="119" t="s">
        <v>74</v>
      </c>
      <c r="E153" s="120" t="s">
        <v>146</v>
      </c>
      <c r="F153" s="120" t="s">
        <v>147</v>
      </c>
      <c r="I153" s="121"/>
      <c r="J153" s="122">
        <f>BK153</f>
        <v>0</v>
      </c>
      <c r="L153" s="118"/>
      <c r="M153" s="123"/>
      <c r="P153" s="124">
        <f>P154+P164+P170+P173+P181+P195</f>
        <v>0</v>
      </c>
      <c r="R153" s="124">
        <f>R154+R164+R170+R173+R181+R195</f>
        <v>0</v>
      </c>
      <c r="T153" s="125">
        <f>T154+T164+T170+T173+T181+T195</f>
        <v>101.98180214000001</v>
      </c>
      <c r="AR153" s="119" t="s">
        <v>85</v>
      </c>
      <c r="AT153" s="126" t="s">
        <v>74</v>
      </c>
      <c r="AU153" s="126" t="s">
        <v>75</v>
      </c>
      <c r="AY153" s="119" t="s">
        <v>148</v>
      </c>
      <c r="BK153" s="127">
        <f>BK154+BK164+BK170+BK173+BK181+BK195</f>
        <v>0</v>
      </c>
    </row>
    <row r="154" spans="2:65" s="11" customFormat="1" ht="22.75" customHeight="1">
      <c r="B154" s="118"/>
      <c r="D154" s="119" t="s">
        <v>74</v>
      </c>
      <c r="E154" s="128" t="s">
        <v>210</v>
      </c>
      <c r="F154" s="128" t="s">
        <v>211</v>
      </c>
      <c r="I154" s="121"/>
      <c r="J154" s="129">
        <f>BK154</f>
        <v>0</v>
      </c>
      <c r="L154" s="118"/>
      <c r="M154" s="123"/>
      <c r="P154" s="124">
        <f>SUM(P155:P163)</f>
        <v>0</v>
      </c>
      <c r="R154" s="124">
        <f>SUM(R155:R163)</f>
        <v>0</v>
      </c>
      <c r="T154" s="125">
        <f>SUM(T155:T163)</f>
        <v>15.21388</v>
      </c>
      <c r="AR154" s="119" t="s">
        <v>85</v>
      </c>
      <c r="AT154" s="126" t="s">
        <v>74</v>
      </c>
      <c r="AU154" s="126" t="s">
        <v>80</v>
      </c>
      <c r="AY154" s="119" t="s">
        <v>148</v>
      </c>
      <c r="BK154" s="127">
        <f>SUM(BK155:BK163)</f>
        <v>0</v>
      </c>
    </row>
    <row r="155" spans="2:65" s="1" customFormat="1" ht="24.15" customHeight="1">
      <c r="B155" s="130"/>
      <c r="C155" s="131" t="s">
        <v>235</v>
      </c>
      <c r="D155" s="131" t="s">
        <v>154</v>
      </c>
      <c r="E155" s="132" t="s">
        <v>212</v>
      </c>
      <c r="F155" s="133" t="s">
        <v>213</v>
      </c>
      <c r="G155" s="134" t="s">
        <v>214</v>
      </c>
      <c r="H155" s="135">
        <v>586.46</v>
      </c>
      <c r="I155" s="136"/>
      <c r="J155" s="137">
        <f>ROUND(I155*H155,2)</f>
        <v>0</v>
      </c>
      <c r="K155" s="133" t="s">
        <v>158</v>
      </c>
      <c r="L155" s="31"/>
      <c r="M155" s="138" t="s">
        <v>1</v>
      </c>
      <c r="N155" s="139" t="s">
        <v>40</v>
      </c>
      <c r="P155" s="140">
        <f>O155*H155</f>
        <v>0</v>
      </c>
      <c r="Q155" s="140">
        <v>0</v>
      </c>
      <c r="R155" s="140">
        <f>Q155*H155</f>
        <v>0</v>
      </c>
      <c r="S155" s="140">
        <v>5.4999999999999997E-3</v>
      </c>
      <c r="T155" s="141">
        <f>S155*H155</f>
        <v>3.22553</v>
      </c>
      <c r="AR155" s="142" t="s">
        <v>215</v>
      </c>
      <c r="AT155" s="142" t="s">
        <v>154</v>
      </c>
      <c r="AU155" s="142" t="s">
        <v>85</v>
      </c>
      <c r="AY155" s="16" t="s">
        <v>148</v>
      </c>
      <c r="BE155" s="143">
        <f>IF(N155="základní",J155,0)</f>
        <v>0</v>
      </c>
      <c r="BF155" s="143">
        <f>IF(N155="snížená",J155,0)</f>
        <v>0</v>
      </c>
      <c r="BG155" s="143">
        <f>IF(N155="zákl. přenesená",J155,0)</f>
        <v>0</v>
      </c>
      <c r="BH155" s="143">
        <f>IF(N155="sníž. přenesená",J155,0)</f>
        <v>0</v>
      </c>
      <c r="BI155" s="143">
        <f>IF(N155="nulová",J155,0)</f>
        <v>0</v>
      </c>
      <c r="BJ155" s="16" t="s">
        <v>80</v>
      </c>
      <c r="BK155" s="143">
        <f>ROUND(I155*H155,2)</f>
        <v>0</v>
      </c>
      <c r="BL155" s="16" t="s">
        <v>215</v>
      </c>
      <c r="BM155" s="142" t="s">
        <v>575</v>
      </c>
    </row>
    <row r="156" spans="2:65" s="1" customFormat="1" ht="10">
      <c r="B156" s="31"/>
      <c r="D156" s="144" t="s">
        <v>161</v>
      </c>
      <c r="F156" s="145" t="s">
        <v>217</v>
      </c>
      <c r="I156" s="146"/>
      <c r="L156" s="31"/>
      <c r="M156" s="147"/>
      <c r="T156" s="55"/>
      <c r="AT156" s="16" t="s">
        <v>161</v>
      </c>
      <c r="AU156" s="16" t="s">
        <v>85</v>
      </c>
    </row>
    <row r="157" spans="2:65" s="13" customFormat="1" ht="10">
      <c r="B157" s="155"/>
      <c r="D157" s="149" t="s">
        <v>163</v>
      </c>
      <c r="E157" s="156" t="s">
        <v>1</v>
      </c>
      <c r="F157" s="157" t="s">
        <v>576</v>
      </c>
      <c r="H157" s="158">
        <v>586.46</v>
      </c>
      <c r="I157" s="159"/>
      <c r="L157" s="155"/>
      <c r="M157" s="160"/>
      <c r="T157" s="161"/>
      <c r="AT157" s="156" t="s">
        <v>163</v>
      </c>
      <c r="AU157" s="156" t="s">
        <v>85</v>
      </c>
      <c r="AV157" s="13" t="s">
        <v>85</v>
      </c>
      <c r="AW157" s="13" t="s">
        <v>31</v>
      </c>
      <c r="AX157" s="13" t="s">
        <v>80</v>
      </c>
      <c r="AY157" s="156" t="s">
        <v>148</v>
      </c>
    </row>
    <row r="158" spans="2:65" s="1" customFormat="1" ht="24.15" customHeight="1">
      <c r="B158" s="130"/>
      <c r="C158" s="131" t="s">
        <v>243</v>
      </c>
      <c r="D158" s="131" t="s">
        <v>154</v>
      </c>
      <c r="E158" s="132" t="s">
        <v>577</v>
      </c>
      <c r="F158" s="133" t="s">
        <v>578</v>
      </c>
      <c r="G158" s="134" t="s">
        <v>214</v>
      </c>
      <c r="H158" s="135">
        <v>1089.8499999999999</v>
      </c>
      <c r="I158" s="136"/>
      <c r="J158" s="137">
        <f>ROUND(I158*H158,2)</f>
        <v>0</v>
      </c>
      <c r="K158" s="133" t="s">
        <v>158</v>
      </c>
      <c r="L158" s="31"/>
      <c r="M158" s="138" t="s">
        <v>1</v>
      </c>
      <c r="N158" s="139" t="s">
        <v>40</v>
      </c>
      <c r="P158" s="140">
        <f>O158*H158</f>
        <v>0</v>
      </c>
      <c r="Q158" s="140">
        <v>0</v>
      </c>
      <c r="R158" s="140">
        <f>Q158*H158</f>
        <v>0</v>
      </c>
      <c r="S158" s="140">
        <v>1.0999999999999999E-2</v>
      </c>
      <c r="T158" s="141">
        <f>S158*H158</f>
        <v>11.988349999999999</v>
      </c>
      <c r="AR158" s="142" t="s">
        <v>215</v>
      </c>
      <c r="AT158" s="142" t="s">
        <v>154</v>
      </c>
      <c r="AU158" s="142" t="s">
        <v>85</v>
      </c>
      <c r="AY158" s="16" t="s">
        <v>148</v>
      </c>
      <c r="BE158" s="143">
        <f>IF(N158="základní",J158,0)</f>
        <v>0</v>
      </c>
      <c r="BF158" s="143">
        <f>IF(N158="snížená",J158,0)</f>
        <v>0</v>
      </c>
      <c r="BG158" s="143">
        <f>IF(N158="zákl. přenesená",J158,0)</f>
        <v>0</v>
      </c>
      <c r="BH158" s="143">
        <f>IF(N158="sníž. přenesená",J158,0)</f>
        <v>0</v>
      </c>
      <c r="BI158" s="143">
        <f>IF(N158="nulová",J158,0)</f>
        <v>0</v>
      </c>
      <c r="BJ158" s="16" t="s">
        <v>80</v>
      </c>
      <c r="BK158" s="143">
        <f>ROUND(I158*H158,2)</f>
        <v>0</v>
      </c>
      <c r="BL158" s="16" t="s">
        <v>215</v>
      </c>
      <c r="BM158" s="142" t="s">
        <v>579</v>
      </c>
    </row>
    <row r="159" spans="2:65" s="1" customFormat="1" ht="10">
      <c r="B159" s="31"/>
      <c r="D159" s="144" t="s">
        <v>161</v>
      </c>
      <c r="F159" s="145" t="s">
        <v>580</v>
      </c>
      <c r="I159" s="146"/>
      <c r="L159" s="31"/>
      <c r="M159" s="147"/>
      <c r="T159" s="55"/>
      <c r="AT159" s="16" t="s">
        <v>161</v>
      </c>
      <c r="AU159" s="16" t="s">
        <v>85</v>
      </c>
    </row>
    <row r="160" spans="2:65" s="13" customFormat="1" ht="10">
      <c r="B160" s="155"/>
      <c r="D160" s="149" t="s">
        <v>163</v>
      </c>
      <c r="E160" s="156" t="s">
        <v>1</v>
      </c>
      <c r="F160" s="157" t="s">
        <v>581</v>
      </c>
      <c r="H160" s="158">
        <v>521.62</v>
      </c>
      <c r="I160" s="159"/>
      <c r="L160" s="155"/>
      <c r="M160" s="160"/>
      <c r="T160" s="161"/>
      <c r="AT160" s="156" t="s">
        <v>163</v>
      </c>
      <c r="AU160" s="156" t="s">
        <v>85</v>
      </c>
      <c r="AV160" s="13" t="s">
        <v>85</v>
      </c>
      <c r="AW160" s="13" t="s">
        <v>31</v>
      </c>
      <c r="AX160" s="13" t="s">
        <v>75</v>
      </c>
      <c r="AY160" s="156" t="s">
        <v>148</v>
      </c>
    </row>
    <row r="161" spans="2:65" s="12" customFormat="1" ht="10">
      <c r="B161" s="148"/>
      <c r="D161" s="149" t="s">
        <v>163</v>
      </c>
      <c r="E161" s="150" t="s">
        <v>1</v>
      </c>
      <c r="F161" s="151" t="s">
        <v>582</v>
      </c>
      <c r="H161" s="150" t="s">
        <v>1</v>
      </c>
      <c r="I161" s="152"/>
      <c r="L161" s="148"/>
      <c r="M161" s="153"/>
      <c r="T161" s="154"/>
      <c r="AT161" s="150" t="s">
        <v>163</v>
      </c>
      <c r="AU161" s="150" t="s">
        <v>85</v>
      </c>
      <c r="AV161" s="12" t="s">
        <v>80</v>
      </c>
      <c r="AW161" s="12" t="s">
        <v>31</v>
      </c>
      <c r="AX161" s="12" t="s">
        <v>75</v>
      </c>
      <c r="AY161" s="150" t="s">
        <v>148</v>
      </c>
    </row>
    <row r="162" spans="2:65" s="13" customFormat="1" ht="10">
      <c r="B162" s="155"/>
      <c r="D162" s="149" t="s">
        <v>163</v>
      </c>
      <c r="E162" s="156" t="s">
        <v>1</v>
      </c>
      <c r="F162" s="157" t="s">
        <v>583</v>
      </c>
      <c r="H162" s="158">
        <v>568.23</v>
      </c>
      <c r="I162" s="159"/>
      <c r="L162" s="155"/>
      <c r="M162" s="160"/>
      <c r="T162" s="161"/>
      <c r="AT162" s="156" t="s">
        <v>163</v>
      </c>
      <c r="AU162" s="156" t="s">
        <v>85</v>
      </c>
      <c r="AV162" s="13" t="s">
        <v>85</v>
      </c>
      <c r="AW162" s="13" t="s">
        <v>31</v>
      </c>
      <c r="AX162" s="13" t="s">
        <v>75</v>
      </c>
      <c r="AY162" s="156" t="s">
        <v>148</v>
      </c>
    </row>
    <row r="163" spans="2:65" s="14" customFormat="1" ht="10">
      <c r="B163" s="167"/>
      <c r="D163" s="149" t="s">
        <v>163</v>
      </c>
      <c r="E163" s="168" t="s">
        <v>1</v>
      </c>
      <c r="F163" s="169" t="s">
        <v>219</v>
      </c>
      <c r="H163" s="170">
        <v>1089.8499999999999</v>
      </c>
      <c r="I163" s="171"/>
      <c r="L163" s="167"/>
      <c r="M163" s="172"/>
      <c r="T163" s="173"/>
      <c r="AT163" s="168" t="s">
        <v>163</v>
      </c>
      <c r="AU163" s="168" t="s">
        <v>85</v>
      </c>
      <c r="AV163" s="14" t="s">
        <v>195</v>
      </c>
      <c r="AW163" s="14" t="s">
        <v>31</v>
      </c>
      <c r="AX163" s="14" t="s">
        <v>80</v>
      </c>
      <c r="AY163" s="168" t="s">
        <v>148</v>
      </c>
    </row>
    <row r="164" spans="2:65" s="11" customFormat="1" ht="22.75" customHeight="1">
      <c r="B164" s="118"/>
      <c r="D164" s="119" t="s">
        <v>74</v>
      </c>
      <c r="E164" s="128" t="s">
        <v>226</v>
      </c>
      <c r="F164" s="128" t="s">
        <v>227</v>
      </c>
      <c r="I164" s="121"/>
      <c r="J164" s="129">
        <f>BK164</f>
        <v>0</v>
      </c>
      <c r="L164" s="118"/>
      <c r="M164" s="123"/>
      <c r="P164" s="124">
        <f>SUM(P165:P169)</f>
        <v>0</v>
      </c>
      <c r="R164" s="124">
        <f>SUM(R165:R169)</f>
        <v>0</v>
      </c>
      <c r="T164" s="125">
        <f>SUM(T165:T169)</f>
        <v>85.580190000000002</v>
      </c>
      <c r="AR164" s="119" t="s">
        <v>85</v>
      </c>
      <c r="AT164" s="126" t="s">
        <v>74</v>
      </c>
      <c r="AU164" s="126" t="s">
        <v>80</v>
      </c>
      <c r="AY164" s="119" t="s">
        <v>148</v>
      </c>
      <c r="BK164" s="127">
        <f>SUM(BK165:BK169)</f>
        <v>0</v>
      </c>
    </row>
    <row r="165" spans="2:65" s="1" customFormat="1" ht="33" customHeight="1">
      <c r="B165" s="130"/>
      <c r="C165" s="131" t="s">
        <v>250</v>
      </c>
      <c r="D165" s="131" t="s">
        <v>154</v>
      </c>
      <c r="E165" s="132" t="s">
        <v>229</v>
      </c>
      <c r="F165" s="133" t="s">
        <v>230</v>
      </c>
      <c r="G165" s="134" t="s">
        <v>214</v>
      </c>
      <c r="H165" s="135">
        <v>468.9</v>
      </c>
      <c r="I165" s="136"/>
      <c r="J165" s="137">
        <f>ROUND(I165*H165,2)</f>
        <v>0</v>
      </c>
      <c r="K165" s="133" t="s">
        <v>158</v>
      </c>
      <c r="L165" s="31"/>
      <c r="M165" s="138" t="s">
        <v>1</v>
      </c>
      <c r="N165" s="139" t="s">
        <v>40</v>
      </c>
      <c r="P165" s="140">
        <f>O165*H165</f>
        <v>0</v>
      </c>
      <c r="Q165" s="140">
        <v>0</v>
      </c>
      <c r="R165" s="140">
        <f>Q165*H165</f>
        <v>0</v>
      </c>
      <c r="S165" s="140">
        <v>2.5000000000000001E-3</v>
      </c>
      <c r="T165" s="141">
        <f>S165*H165</f>
        <v>1.17225</v>
      </c>
      <c r="AR165" s="142" t="s">
        <v>215</v>
      </c>
      <c r="AT165" s="142" t="s">
        <v>154</v>
      </c>
      <c r="AU165" s="142" t="s">
        <v>85</v>
      </c>
      <c r="AY165" s="16" t="s">
        <v>148</v>
      </c>
      <c r="BE165" s="143">
        <f>IF(N165="základní",J165,0)</f>
        <v>0</v>
      </c>
      <c r="BF165" s="143">
        <f>IF(N165="snížená",J165,0)</f>
        <v>0</v>
      </c>
      <c r="BG165" s="143">
        <f>IF(N165="zákl. přenesená",J165,0)</f>
        <v>0</v>
      </c>
      <c r="BH165" s="143">
        <f>IF(N165="sníž. přenesená",J165,0)</f>
        <v>0</v>
      </c>
      <c r="BI165" s="143">
        <f>IF(N165="nulová",J165,0)</f>
        <v>0</v>
      </c>
      <c r="BJ165" s="16" t="s">
        <v>80</v>
      </c>
      <c r="BK165" s="143">
        <f>ROUND(I165*H165,2)</f>
        <v>0</v>
      </c>
      <c r="BL165" s="16" t="s">
        <v>215</v>
      </c>
      <c r="BM165" s="142" t="s">
        <v>584</v>
      </c>
    </row>
    <row r="166" spans="2:65" s="1" customFormat="1" ht="10">
      <c r="B166" s="31"/>
      <c r="D166" s="144" t="s">
        <v>161</v>
      </c>
      <c r="F166" s="145" t="s">
        <v>232</v>
      </c>
      <c r="I166" s="146"/>
      <c r="L166" s="31"/>
      <c r="M166" s="147"/>
      <c r="T166" s="55"/>
      <c r="AT166" s="16" t="s">
        <v>161</v>
      </c>
      <c r="AU166" s="16" t="s">
        <v>85</v>
      </c>
    </row>
    <row r="167" spans="2:65" s="1" customFormat="1" ht="24.15" customHeight="1">
      <c r="B167" s="130"/>
      <c r="C167" s="131" t="s">
        <v>256</v>
      </c>
      <c r="D167" s="131" t="s">
        <v>154</v>
      </c>
      <c r="E167" s="132" t="s">
        <v>585</v>
      </c>
      <c r="F167" s="133" t="s">
        <v>586</v>
      </c>
      <c r="G167" s="134" t="s">
        <v>214</v>
      </c>
      <c r="H167" s="135">
        <v>468.93299999999999</v>
      </c>
      <c r="I167" s="136"/>
      <c r="J167" s="137">
        <f>ROUND(I167*H167,2)</f>
        <v>0</v>
      </c>
      <c r="K167" s="133" t="s">
        <v>194</v>
      </c>
      <c r="L167" s="31"/>
      <c r="M167" s="138" t="s">
        <v>1</v>
      </c>
      <c r="N167" s="139" t="s">
        <v>40</v>
      </c>
      <c r="P167" s="140">
        <f>O167*H167</f>
        <v>0</v>
      </c>
      <c r="Q167" s="140">
        <v>0</v>
      </c>
      <c r="R167" s="140">
        <f>Q167*H167</f>
        <v>0</v>
      </c>
      <c r="S167" s="140">
        <v>0.18</v>
      </c>
      <c r="T167" s="141">
        <f>S167*H167</f>
        <v>84.407939999999996</v>
      </c>
      <c r="AR167" s="142" t="s">
        <v>215</v>
      </c>
      <c r="AT167" s="142" t="s">
        <v>154</v>
      </c>
      <c r="AU167" s="142" t="s">
        <v>85</v>
      </c>
      <c r="AY167" s="16" t="s">
        <v>148</v>
      </c>
      <c r="BE167" s="143">
        <f>IF(N167="základní",J167,0)</f>
        <v>0</v>
      </c>
      <c r="BF167" s="143">
        <f>IF(N167="snížená",J167,0)</f>
        <v>0</v>
      </c>
      <c r="BG167" s="143">
        <f>IF(N167="zákl. přenesená",J167,0)</f>
        <v>0</v>
      </c>
      <c r="BH167" s="143">
        <f>IF(N167="sníž. přenesená",J167,0)</f>
        <v>0</v>
      </c>
      <c r="BI167" s="143">
        <f>IF(N167="nulová",J167,0)</f>
        <v>0</v>
      </c>
      <c r="BJ167" s="16" t="s">
        <v>80</v>
      </c>
      <c r="BK167" s="143">
        <f>ROUND(I167*H167,2)</f>
        <v>0</v>
      </c>
      <c r="BL167" s="16" t="s">
        <v>215</v>
      </c>
      <c r="BM167" s="142" t="s">
        <v>587</v>
      </c>
    </row>
    <row r="168" spans="2:65" s="1" customFormat="1" ht="10">
      <c r="B168" s="31"/>
      <c r="D168" s="144" t="s">
        <v>161</v>
      </c>
      <c r="F168" s="145" t="s">
        <v>588</v>
      </c>
      <c r="I168" s="146"/>
      <c r="L168" s="31"/>
      <c r="M168" s="147"/>
      <c r="T168" s="55"/>
      <c r="AT168" s="16" t="s">
        <v>161</v>
      </c>
      <c r="AU168" s="16" t="s">
        <v>85</v>
      </c>
    </row>
    <row r="169" spans="2:65" s="13" customFormat="1" ht="10">
      <c r="B169" s="155"/>
      <c r="D169" s="149" t="s">
        <v>163</v>
      </c>
      <c r="E169" s="156" t="s">
        <v>1</v>
      </c>
      <c r="F169" s="157" t="s">
        <v>589</v>
      </c>
      <c r="H169" s="158">
        <v>468.93299999999999</v>
      </c>
      <c r="I169" s="159"/>
      <c r="L169" s="155"/>
      <c r="M169" s="160"/>
      <c r="T169" s="161"/>
      <c r="AT169" s="156" t="s">
        <v>163</v>
      </c>
      <c r="AU169" s="156" t="s">
        <v>85</v>
      </c>
      <c r="AV169" s="13" t="s">
        <v>85</v>
      </c>
      <c r="AW169" s="13" t="s">
        <v>31</v>
      </c>
      <c r="AX169" s="13" t="s">
        <v>80</v>
      </c>
      <c r="AY169" s="156" t="s">
        <v>148</v>
      </c>
    </row>
    <row r="170" spans="2:65" s="11" customFormat="1" ht="22.75" customHeight="1">
      <c r="B170" s="118"/>
      <c r="D170" s="119" t="s">
        <v>74</v>
      </c>
      <c r="E170" s="128" t="s">
        <v>233</v>
      </c>
      <c r="F170" s="128" t="s">
        <v>234</v>
      </c>
      <c r="I170" s="121"/>
      <c r="J170" s="129">
        <f>BK170</f>
        <v>0</v>
      </c>
      <c r="L170" s="118"/>
      <c r="M170" s="123"/>
      <c r="P170" s="124">
        <f>SUM(P171:P172)</f>
        <v>0</v>
      </c>
      <c r="R170" s="124">
        <f>SUM(R171:R172)</f>
        <v>0</v>
      </c>
      <c r="T170" s="125">
        <f>SUM(T171:T172)</f>
        <v>1.6E-2</v>
      </c>
      <c r="AR170" s="119" t="s">
        <v>85</v>
      </c>
      <c r="AT170" s="126" t="s">
        <v>74</v>
      </c>
      <c r="AU170" s="126" t="s">
        <v>80</v>
      </c>
      <c r="AY170" s="119" t="s">
        <v>148</v>
      </c>
      <c r="BK170" s="127">
        <f>SUM(BK171:BK172)</f>
        <v>0</v>
      </c>
    </row>
    <row r="171" spans="2:65" s="1" customFormat="1" ht="16.5" customHeight="1">
      <c r="B171" s="130"/>
      <c r="C171" s="131" t="s">
        <v>8</v>
      </c>
      <c r="D171" s="131" t="s">
        <v>154</v>
      </c>
      <c r="E171" s="132" t="s">
        <v>236</v>
      </c>
      <c r="F171" s="133" t="s">
        <v>237</v>
      </c>
      <c r="G171" s="134" t="s">
        <v>238</v>
      </c>
      <c r="H171" s="135">
        <v>1</v>
      </c>
      <c r="I171" s="136"/>
      <c r="J171" s="137">
        <f>ROUND(I171*H171,2)</f>
        <v>0</v>
      </c>
      <c r="K171" s="133" t="s">
        <v>194</v>
      </c>
      <c r="L171" s="31"/>
      <c r="M171" s="138" t="s">
        <v>1</v>
      </c>
      <c r="N171" s="139" t="s">
        <v>40</v>
      </c>
      <c r="P171" s="140">
        <f>O171*H171</f>
        <v>0</v>
      </c>
      <c r="Q171" s="140">
        <v>0</v>
      </c>
      <c r="R171" s="140">
        <f>Q171*H171</f>
        <v>0</v>
      </c>
      <c r="S171" s="140">
        <v>1.6E-2</v>
      </c>
      <c r="T171" s="141">
        <f>S171*H171</f>
        <v>1.6E-2</v>
      </c>
      <c r="AR171" s="142" t="s">
        <v>215</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215</v>
      </c>
      <c r="BM171" s="142" t="s">
        <v>590</v>
      </c>
    </row>
    <row r="172" spans="2:65" s="1" customFormat="1" ht="10">
      <c r="B172" s="31"/>
      <c r="D172" s="144" t="s">
        <v>161</v>
      </c>
      <c r="F172" s="145" t="s">
        <v>240</v>
      </c>
      <c r="I172" s="146"/>
      <c r="L172" s="31"/>
      <c r="M172" s="147"/>
      <c r="T172" s="55"/>
      <c r="AT172" s="16" t="s">
        <v>161</v>
      </c>
      <c r="AU172" s="16" t="s">
        <v>85</v>
      </c>
    </row>
    <row r="173" spans="2:65" s="11" customFormat="1" ht="22.75" customHeight="1">
      <c r="B173" s="118"/>
      <c r="D173" s="119" t="s">
        <v>74</v>
      </c>
      <c r="E173" s="128" t="s">
        <v>591</v>
      </c>
      <c r="F173" s="128" t="s">
        <v>592</v>
      </c>
      <c r="I173" s="121"/>
      <c r="J173" s="129">
        <f>BK173</f>
        <v>0</v>
      </c>
      <c r="L173" s="118"/>
      <c r="M173" s="123"/>
      <c r="P173" s="124">
        <f>SUM(P174:P180)</f>
        <v>0</v>
      </c>
      <c r="R173" s="124">
        <f>SUM(R174:R180)</f>
        <v>0</v>
      </c>
      <c r="T173" s="125">
        <f>SUM(T174:T180)</f>
        <v>0.85089599999999999</v>
      </c>
      <c r="AR173" s="119" t="s">
        <v>85</v>
      </c>
      <c r="AT173" s="126" t="s">
        <v>74</v>
      </c>
      <c r="AU173" s="126" t="s">
        <v>80</v>
      </c>
      <c r="AY173" s="119" t="s">
        <v>148</v>
      </c>
      <c r="BK173" s="127">
        <f>SUM(BK174:BK180)</f>
        <v>0</v>
      </c>
    </row>
    <row r="174" spans="2:65" s="1" customFormat="1" ht="24.15" customHeight="1">
      <c r="B174" s="130"/>
      <c r="C174" s="131" t="s">
        <v>264</v>
      </c>
      <c r="D174" s="131" t="s">
        <v>154</v>
      </c>
      <c r="E174" s="132" t="s">
        <v>593</v>
      </c>
      <c r="F174" s="133" t="s">
        <v>594</v>
      </c>
      <c r="G174" s="134" t="s">
        <v>238</v>
      </c>
      <c r="H174" s="135">
        <v>33</v>
      </c>
      <c r="I174" s="136"/>
      <c r="J174" s="137">
        <f>ROUND(I174*H174,2)</f>
        <v>0</v>
      </c>
      <c r="K174" s="133" t="s">
        <v>158</v>
      </c>
      <c r="L174" s="31"/>
      <c r="M174" s="138" t="s">
        <v>1</v>
      </c>
      <c r="N174" s="139" t="s">
        <v>40</v>
      </c>
      <c r="P174" s="140">
        <f>O174*H174</f>
        <v>0</v>
      </c>
      <c r="Q174" s="140">
        <v>0</v>
      </c>
      <c r="R174" s="140">
        <f>Q174*H174</f>
        <v>0</v>
      </c>
      <c r="S174" s="140">
        <v>1E-4</v>
      </c>
      <c r="T174" s="141">
        <f>S174*H174</f>
        <v>3.3E-3</v>
      </c>
      <c r="AR174" s="142" t="s">
        <v>215</v>
      </c>
      <c r="AT174" s="142" t="s">
        <v>154</v>
      </c>
      <c r="AU174" s="142" t="s">
        <v>85</v>
      </c>
      <c r="AY174" s="16" t="s">
        <v>148</v>
      </c>
      <c r="BE174" s="143">
        <f>IF(N174="základní",J174,0)</f>
        <v>0</v>
      </c>
      <c r="BF174" s="143">
        <f>IF(N174="snížená",J174,0)</f>
        <v>0</v>
      </c>
      <c r="BG174" s="143">
        <f>IF(N174="zákl. přenesená",J174,0)</f>
        <v>0</v>
      </c>
      <c r="BH174" s="143">
        <f>IF(N174="sníž. přenesená",J174,0)</f>
        <v>0</v>
      </c>
      <c r="BI174" s="143">
        <f>IF(N174="nulová",J174,0)</f>
        <v>0</v>
      </c>
      <c r="BJ174" s="16" t="s">
        <v>80</v>
      </c>
      <c r="BK174" s="143">
        <f>ROUND(I174*H174,2)</f>
        <v>0</v>
      </c>
      <c r="BL174" s="16" t="s">
        <v>215</v>
      </c>
      <c r="BM174" s="142" t="s">
        <v>595</v>
      </c>
    </row>
    <row r="175" spans="2:65" s="1" customFormat="1" ht="10">
      <c r="B175" s="31"/>
      <c r="D175" s="144" t="s">
        <v>161</v>
      </c>
      <c r="F175" s="145" t="s">
        <v>596</v>
      </c>
      <c r="I175" s="146"/>
      <c r="L175" s="31"/>
      <c r="M175" s="147"/>
      <c r="T175" s="55"/>
      <c r="AT175" s="16" t="s">
        <v>161</v>
      </c>
      <c r="AU175" s="16" t="s">
        <v>85</v>
      </c>
    </row>
    <row r="176" spans="2:65" s="1" customFormat="1" ht="16.5" customHeight="1">
      <c r="B176" s="130"/>
      <c r="C176" s="131" t="s">
        <v>273</v>
      </c>
      <c r="D176" s="131" t="s">
        <v>154</v>
      </c>
      <c r="E176" s="132" t="s">
        <v>597</v>
      </c>
      <c r="F176" s="133" t="s">
        <v>598</v>
      </c>
      <c r="G176" s="134" t="s">
        <v>246</v>
      </c>
      <c r="H176" s="135">
        <v>614.20000000000005</v>
      </c>
      <c r="I176" s="136"/>
      <c r="J176" s="137">
        <f>ROUND(I176*H176,2)</f>
        <v>0</v>
      </c>
      <c r="K176" s="133" t="s">
        <v>1</v>
      </c>
      <c r="L176" s="31"/>
      <c r="M176" s="138" t="s">
        <v>1</v>
      </c>
      <c r="N176" s="139" t="s">
        <v>40</v>
      </c>
      <c r="P176" s="140">
        <f>O176*H176</f>
        <v>0</v>
      </c>
      <c r="Q176" s="140">
        <v>0</v>
      </c>
      <c r="R176" s="140">
        <f>Q176*H176</f>
        <v>0</v>
      </c>
      <c r="S176" s="140">
        <v>1.3799999999999999E-3</v>
      </c>
      <c r="T176" s="141">
        <f>S176*H176</f>
        <v>0.84759600000000002</v>
      </c>
      <c r="AR176" s="142" t="s">
        <v>215</v>
      </c>
      <c r="AT176" s="142" t="s">
        <v>154</v>
      </c>
      <c r="AU176" s="142" t="s">
        <v>85</v>
      </c>
      <c r="AY176" s="16" t="s">
        <v>148</v>
      </c>
      <c r="BE176" s="143">
        <f>IF(N176="základní",J176,0)</f>
        <v>0</v>
      </c>
      <c r="BF176" s="143">
        <f>IF(N176="snížená",J176,0)</f>
        <v>0</v>
      </c>
      <c r="BG176" s="143">
        <f>IF(N176="zákl. přenesená",J176,0)</f>
        <v>0</v>
      </c>
      <c r="BH176" s="143">
        <f>IF(N176="sníž. přenesená",J176,0)</f>
        <v>0</v>
      </c>
      <c r="BI176" s="143">
        <f>IF(N176="nulová",J176,0)</f>
        <v>0</v>
      </c>
      <c r="BJ176" s="16" t="s">
        <v>80</v>
      </c>
      <c r="BK176" s="143">
        <f>ROUND(I176*H176,2)</f>
        <v>0</v>
      </c>
      <c r="BL176" s="16" t="s">
        <v>215</v>
      </c>
      <c r="BM176" s="142" t="s">
        <v>599</v>
      </c>
    </row>
    <row r="177" spans="2:65" s="13" customFormat="1" ht="10">
      <c r="B177" s="155"/>
      <c r="D177" s="149" t="s">
        <v>163</v>
      </c>
      <c r="E177" s="156" t="s">
        <v>1</v>
      </c>
      <c r="F177" s="157" t="s">
        <v>600</v>
      </c>
      <c r="H177" s="158">
        <v>601</v>
      </c>
      <c r="I177" s="159"/>
      <c r="L177" s="155"/>
      <c r="M177" s="160"/>
      <c r="T177" s="161"/>
      <c r="AT177" s="156" t="s">
        <v>163</v>
      </c>
      <c r="AU177" s="156" t="s">
        <v>85</v>
      </c>
      <c r="AV177" s="13" t="s">
        <v>85</v>
      </c>
      <c r="AW177" s="13" t="s">
        <v>31</v>
      </c>
      <c r="AX177" s="13" t="s">
        <v>75</v>
      </c>
      <c r="AY177" s="156" t="s">
        <v>148</v>
      </c>
    </row>
    <row r="178" spans="2:65" s="12" customFormat="1" ht="10">
      <c r="B178" s="148"/>
      <c r="D178" s="149" t="s">
        <v>163</v>
      </c>
      <c r="E178" s="150" t="s">
        <v>1</v>
      </c>
      <c r="F178" s="151" t="s">
        <v>601</v>
      </c>
      <c r="H178" s="150" t="s">
        <v>1</v>
      </c>
      <c r="I178" s="152"/>
      <c r="L178" s="148"/>
      <c r="M178" s="153"/>
      <c r="T178" s="154"/>
      <c r="AT178" s="150" t="s">
        <v>163</v>
      </c>
      <c r="AU178" s="150" t="s">
        <v>85</v>
      </c>
      <c r="AV178" s="12" t="s">
        <v>80</v>
      </c>
      <c r="AW178" s="12" t="s">
        <v>31</v>
      </c>
      <c r="AX178" s="12" t="s">
        <v>75</v>
      </c>
      <c r="AY178" s="150" t="s">
        <v>148</v>
      </c>
    </row>
    <row r="179" spans="2:65" s="13" customFormat="1" ht="10">
      <c r="B179" s="155"/>
      <c r="D179" s="149" t="s">
        <v>163</v>
      </c>
      <c r="E179" s="156" t="s">
        <v>1</v>
      </c>
      <c r="F179" s="157" t="s">
        <v>602</v>
      </c>
      <c r="H179" s="158">
        <v>13.2</v>
      </c>
      <c r="I179" s="159"/>
      <c r="L179" s="155"/>
      <c r="M179" s="160"/>
      <c r="T179" s="161"/>
      <c r="AT179" s="156" t="s">
        <v>163</v>
      </c>
      <c r="AU179" s="156" t="s">
        <v>85</v>
      </c>
      <c r="AV179" s="13" t="s">
        <v>85</v>
      </c>
      <c r="AW179" s="13" t="s">
        <v>31</v>
      </c>
      <c r="AX179" s="13" t="s">
        <v>75</v>
      </c>
      <c r="AY179" s="156" t="s">
        <v>148</v>
      </c>
    </row>
    <row r="180" spans="2:65" s="14" customFormat="1" ht="10">
      <c r="B180" s="167"/>
      <c r="D180" s="149" t="s">
        <v>163</v>
      </c>
      <c r="E180" s="168" t="s">
        <v>1</v>
      </c>
      <c r="F180" s="169" t="s">
        <v>219</v>
      </c>
      <c r="H180" s="170">
        <v>614.20000000000005</v>
      </c>
      <c r="I180" s="171"/>
      <c r="L180" s="167"/>
      <c r="M180" s="172"/>
      <c r="T180" s="173"/>
      <c r="AT180" s="168" t="s">
        <v>163</v>
      </c>
      <c r="AU180" s="168" t="s">
        <v>85</v>
      </c>
      <c r="AV180" s="14" t="s">
        <v>195</v>
      </c>
      <c r="AW180" s="14" t="s">
        <v>31</v>
      </c>
      <c r="AX180" s="14" t="s">
        <v>80</v>
      </c>
      <c r="AY180" s="168" t="s">
        <v>148</v>
      </c>
    </row>
    <row r="181" spans="2:65" s="11" customFormat="1" ht="22.75" customHeight="1">
      <c r="B181" s="118"/>
      <c r="D181" s="119" t="s">
        <v>74</v>
      </c>
      <c r="E181" s="128" t="s">
        <v>241</v>
      </c>
      <c r="F181" s="128" t="s">
        <v>242</v>
      </c>
      <c r="I181" s="121"/>
      <c r="J181" s="129">
        <f>BK181</f>
        <v>0</v>
      </c>
      <c r="L181" s="118"/>
      <c r="M181" s="123"/>
      <c r="P181" s="124">
        <f>SUM(P182:P194)</f>
        <v>0</v>
      </c>
      <c r="R181" s="124">
        <f>SUM(R182:R194)</f>
        <v>0</v>
      </c>
      <c r="T181" s="125">
        <f>SUM(T182:T194)</f>
        <v>0.25203613999999996</v>
      </c>
      <c r="AR181" s="119" t="s">
        <v>85</v>
      </c>
      <c r="AT181" s="126" t="s">
        <v>74</v>
      </c>
      <c r="AU181" s="126" t="s">
        <v>80</v>
      </c>
      <c r="AY181" s="119" t="s">
        <v>148</v>
      </c>
      <c r="BK181" s="127">
        <f>SUM(BK182:BK194)</f>
        <v>0</v>
      </c>
    </row>
    <row r="182" spans="2:65" s="1" customFormat="1" ht="16.5" customHeight="1">
      <c r="B182" s="130"/>
      <c r="C182" s="131" t="s">
        <v>345</v>
      </c>
      <c r="D182" s="131" t="s">
        <v>154</v>
      </c>
      <c r="E182" s="132" t="s">
        <v>244</v>
      </c>
      <c r="F182" s="133" t="s">
        <v>245</v>
      </c>
      <c r="G182" s="134" t="s">
        <v>246</v>
      </c>
      <c r="H182" s="135">
        <v>33.26</v>
      </c>
      <c r="I182" s="136"/>
      <c r="J182" s="137">
        <f>ROUND(I182*H182,2)</f>
        <v>0</v>
      </c>
      <c r="K182" s="133" t="s">
        <v>194</v>
      </c>
      <c r="L182" s="31"/>
      <c r="M182" s="138" t="s">
        <v>1</v>
      </c>
      <c r="N182" s="139" t="s">
        <v>40</v>
      </c>
      <c r="P182" s="140">
        <f>O182*H182</f>
        <v>0</v>
      </c>
      <c r="Q182" s="140">
        <v>0</v>
      </c>
      <c r="R182" s="140">
        <f>Q182*H182</f>
        <v>0</v>
      </c>
      <c r="S182" s="140">
        <v>1.7600000000000001E-3</v>
      </c>
      <c r="T182" s="141">
        <f>S182*H182</f>
        <v>5.8537599999999995E-2</v>
      </c>
      <c r="AR182" s="142" t="s">
        <v>215</v>
      </c>
      <c r="AT182" s="142" t="s">
        <v>154</v>
      </c>
      <c r="AU182" s="142" t="s">
        <v>85</v>
      </c>
      <c r="AY182" s="16" t="s">
        <v>148</v>
      </c>
      <c r="BE182" s="143">
        <f>IF(N182="základní",J182,0)</f>
        <v>0</v>
      </c>
      <c r="BF182" s="143">
        <f>IF(N182="snížená",J182,0)</f>
        <v>0</v>
      </c>
      <c r="BG182" s="143">
        <f>IF(N182="zákl. přenesená",J182,0)</f>
        <v>0</v>
      </c>
      <c r="BH182" s="143">
        <f>IF(N182="sníž. přenesená",J182,0)</f>
        <v>0</v>
      </c>
      <c r="BI182" s="143">
        <f>IF(N182="nulová",J182,0)</f>
        <v>0</v>
      </c>
      <c r="BJ182" s="16" t="s">
        <v>80</v>
      </c>
      <c r="BK182" s="143">
        <f>ROUND(I182*H182,2)</f>
        <v>0</v>
      </c>
      <c r="BL182" s="16" t="s">
        <v>215</v>
      </c>
      <c r="BM182" s="142" t="s">
        <v>603</v>
      </c>
    </row>
    <row r="183" spans="2:65" s="1" customFormat="1" ht="10">
      <c r="B183" s="31"/>
      <c r="D183" s="144" t="s">
        <v>161</v>
      </c>
      <c r="F183" s="145" t="s">
        <v>248</v>
      </c>
      <c r="I183" s="146"/>
      <c r="L183" s="31"/>
      <c r="M183" s="147"/>
      <c r="T183" s="55"/>
      <c r="AT183" s="16" t="s">
        <v>161</v>
      </c>
      <c r="AU183" s="16" t="s">
        <v>85</v>
      </c>
    </row>
    <row r="184" spans="2:65" s="1" customFormat="1" ht="16.5" customHeight="1">
      <c r="B184" s="130"/>
      <c r="C184" s="131" t="s">
        <v>215</v>
      </c>
      <c r="D184" s="131" t="s">
        <v>154</v>
      </c>
      <c r="E184" s="132" t="s">
        <v>604</v>
      </c>
      <c r="F184" s="133" t="s">
        <v>605</v>
      </c>
      <c r="G184" s="134" t="s">
        <v>246</v>
      </c>
      <c r="H184" s="135">
        <v>74.39</v>
      </c>
      <c r="I184" s="136"/>
      <c r="J184" s="137">
        <f>ROUND(I184*H184,2)</f>
        <v>0</v>
      </c>
      <c r="K184" s="133" t="s">
        <v>158</v>
      </c>
      <c r="L184" s="31"/>
      <c r="M184" s="138" t="s">
        <v>1</v>
      </c>
      <c r="N184" s="139" t="s">
        <v>40</v>
      </c>
      <c r="P184" s="140">
        <f>O184*H184</f>
        <v>0</v>
      </c>
      <c r="Q184" s="140">
        <v>0</v>
      </c>
      <c r="R184" s="140">
        <f>Q184*H184</f>
        <v>0</v>
      </c>
      <c r="S184" s="140">
        <v>1.6999999999999999E-3</v>
      </c>
      <c r="T184" s="141">
        <f>S184*H184</f>
        <v>0.12646299999999999</v>
      </c>
      <c r="AR184" s="142" t="s">
        <v>195</v>
      </c>
      <c r="AT184" s="142" t="s">
        <v>154</v>
      </c>
      <c r="AU184" s="142" t="s">
        <v>85</v>
      </c>
      <c r="AY184" s="16" t="s">
        <v>148</v>
      </c>
      <c r="BE184" s="143">
        <f>IF(N184="základní",J184,0)</f>
        <v>0</v>
      </c>
      <c r="BF184" s="143">
        <f>IF(N184="snížená",J184,0)</f>
        <v>0</v>
      </c>
      <c r="BG184" s="143">
        <f>IF(N184="zákl. přenesená",J184,0)</f>
        <v>0</v>
      </c>
      <c r="BH184" s="143">
        <f>IF(N184="sníž. přenesená",J184,0)</f>
        <v>0</v>
      </c>
      <c r="BI184" s="143">
        <f>IF(N184="nulová",J184,0)</f>
        <v>0</v>
      </c>
      <c r="BJ184" s="16" t="s">
        <v>80</v>
      </c>
      <c r="BK184" s="143">
        <f>ROUND(I184*H184,2)</f>
        <v>0</v>
      </c>
      <c r="BL184" s="16" t="s">
        <v>195</v>
      </c>
      <c r="BM184" s="142" t="s">
        <v>606</v>
      </c>
    </row>
    <row r="185" spans="2:65" s="1" customFormat="1" ht="10">
      <c r="B185" s="31"/>
      <c r="D185" s="144" t="s">
        <v>161</v>
      </c>
      <c r="F185" s="145" t="s">
        <v>607</v>
      </c>
      <c r="I185" s="146"/>
      <c r="L185" s="31"/>
      <c r="M185" s="147"/>
      <c r="T185" s="55"/>
      <c r="AT185" s="16" t="s">
        <v>161</v>
      </c>
      <c r="AU185" s="16" t="s">
        <v>85</v>
      </c>
    </row>
    <row r="186" spans="2:65" s="1" customFormat="1" ht="24.15" customHeight="1">
      <c r="B186" s="130"/>
      <c r="C186" s="131" t="s">
        <v>354</v>
      </c>
      <c r="D186" s="131" t="s">
        <v>154</v>
      </c>
      <c r="E186" s="132" t="s">
        <v>251</v>
      </c>
      <c r="F186" s="133" t="s">
        <v>252</v>
      </c>
      <c r="G186" s="134" t="s">
        <v>246</v>
      </c>
      <c r="H186" s="135">
        <v>9.6940000000000008</v>
      </c>
      <c r="I186" s="136"/>
      <c r="J186" s="137">
        <f>ROUND(I186*H186,2)</f>
        <v>0</v>
      </c>
      <c r="K186" s="133" t="s">
        <v>194</v>
      </c>
      <c r="L186" s="31"/>
      <c r="M186" s="138" t="s">
        <v>1</v>
      </c>
      <c r="N186" s="139" t="s">
        <v>40</v>
      </c>
      <c r="P186" s="140">
        <f>O186*H186</f>
        <v>0</v>
      </c>
      <c r="Q186" s="140">
        <v>0</v>
      </c>
      <c r="R186" s="140">
        <f>Q186*H186</f>
        <v>0</v>
      </c>
      <c r="S186" s="140">
        <v>1.91E-3</v>
      </c>
      <c r="T186" s="141">
        <f>S186*H186</f>
        <v>1.851554E-2</v>
      </c>
      <c r="AR186" s="142" t="s">
        <v>215</v>
      </c>
      <c r="AT186" s="142" t="s">
        <v>154</v>
      </c>
      <c r="AU186" s="142" t="s">
        <v>85</v>
      </c>
      <c r="AY186" s="16" t="s">
        <v>148</v>
      </c>
      <c r="BE186" s="143">
        <f>IF(N186="základní",J186,0)</f>
        <v>0</v>
      </c>
      <c r="BF186" s="143">
        <f>IF(N186="snížená",J186,0)</f>
        <v>0</v>
      </c>
      <c r="BG186" s="143">
        <f>IF(N186="zákl. přenesená",J186,0)</f>
        <v>0</v>
      </c>
      <c r="BH186" s="143">
        <f>IF(N186="sníž. přenesená",J186,0)</f>
        <v>0</v>
      </c>
      <c r="BI186" s="143">
        <f>IF(N186="nulová",J186,0)</f>
        <v>0</v>
      </c>
      <c r="BJ186" s="16" t="s">
        <v>80</v>
      </c>
      <c r="BK186" s="143">
        <f>ROUND(I186*H186,2)</f>
        <v>0</v>
      </c>
      <c r="BL186" s="16" t="s">
        <v>215</v>
      </c>
      <c r="BM186" s="142" t="s">
        <v>608</v>
      </c>
    </row>
    <row r="187" spans="2:65" s="1" customFormat="1" ht="10">
      <c r="B187" s="31"/>
      <c r="D187" s="144" t="s">
        <v>161</v>
      </c>
      <c r="F187" s="145" t="s">
        <v>254</v>
      </c>
      <c r="I187" s="146"/>
      <c r="L187" s="31"/>
      <c r="M187" s="147"/>
      <c r="T187" s="55"/>
      <c r="AT187" s="16" t="s">
        <v>161</v>
      </c>
      <c r="AU187" s="16" t="s">
        <v>85</v>
      </c>
    </row>
    <row r="188" spans="2:65" s="13" customFormat="1" ht="10">
      <c r="B188" s="155"/>
      <c r="D188" s="149" t="s">
        <v>163</v>
      </c>
      <c r="E188" s="156" t="s">
        <v>1</v>
      </c>
      <c r="F188" s="157" t="s">
        <v>609</v>
      </c>
      <c r="H188" s="158">
        <v>7.01</v>
      </c>
      <c r="I188" s="159"/>
      <c r="L188" s="155"/>
      <c r="M188" s="160"/>
      <c r="T188" s="161"/>
      <c r="AT188" s="156" t="s">
        <v>163</v>
      </c>
      <c r="AU188" s="156" t="s">
        <v>85</v>
      </c>
      <c r="AV188" s="13" t="s">
        <v>85</v>
      </c>
      <c r="AW188" s="13" t="s">
        <v>31</v>
      </c>
      <c r="AX188" s="13" t="s">
        <v>75</v>
      </c>
      <c r="AY188" s="156" t="s">
        <v>148</v>
      </c>
    </row>
    <row r="189" spans="2:65" s="13" customFormat="1" ht="10">
      <c r="B189" s="155"/>
      <c r="D189" s="149" t="s">
        <v>163</v>
      </c>
      <c r="E189" s="156" t="s">
        <v>1</v>
      </c>
      <c r="F189" s="157" t="s">
        <v>610</v>
      </c>
      <c r="H189" s="158">
        <v>0.96399999999999997</v>
      </c>
      <c r="I189" s="159"/>
      <c r="L189" s="155"/>
      <c r="M189" s="160"/>
      <c r="T189" s="161"/>
      <c r="AT189" s="156" t="s">
        <v>163</v>
      </c>
      <c r="AU189" s="156" t="s">
        <v>85</v>
      </c>
      <c r="AV189" s="13" t="s">
        <v>85</v>
      </c>
      <c r="AW189" s="13" t="s">
        <v>31</v>
      </c>
      <c r="AX189" s="13" t="s">
        <v>75</v>
      </c>
      <c r="AY189" s="156" t="s">
        <v>148</v>
      </c>
    </row>
    <row r="190" spans="2:65" s="13" customFormat="1" ht="10">
      <c r="B190" s="155"/>
      <c r="D190" s="149" t="s">
        <v>163</v>
      </c>
      <c r="E190" s="156" t="s">
        <v>1</v>
      </c>
      <c r="F190" s="157" t="s">
        <v>611</v>
      </c>
      <c r="H190" s="158">
        <v>0.995</v>
      </c>
      <c r="I190" s="159"/>
      <c r="L190" s="155"/>
      <c r="M190" s="160"/>
      <c r="T190" s="161"/>
      <c r="AT190" s="156" t="s">
        <v>163</v>
      </c>
      <c r="AU190" s="156" t="s">
        <v>85</v>
      </c>
      <c r="AV190" s="13" t="s">
        <v>85</v>
      </c>
      <c r="AW190" s="13" t="s">
        <v>31</v>
      </c>
      <c r="AX190" s="13" t="s">
        <v>75</v>
      </c>
      <c r="AY190" s="156" t="s">
        <v>148</v>
      </c>
    </row>
    <row r="191" spans="2:65" s="13" customFormat="1" ht="10">
      <c r="B191" s="155"/>
      <c r="D191" s="149" t="s">
        <v>163</v>
      </c>
      <c r="E191" s="156" t="s">
        <v>1</v>
      </c>
      <c r="F191" s="157" t="s">
        <v>612</v>
      </c>
      <c r="H191" s="158">
        <v>0.72499999999999998</v>
      </c>
      <c r="I191" s="159"/>
      <c r="L191" s="155"/>
      <c r="M191" s="160"/>
      <c r="T191" s="161"/>
      <c r="AT191" s="156" t="s">
        <v>163</v>
      </c>
      <c r="AU191" s="156" t="s">
        <v>85</v>
      </c>
      <c r="AV191" s="13" t="s">
        <v>85</v>
      </c>
      <c r="AW191" s="13" t="s">
        <v>31</v>
      </c>
      <c r="AX191" s="13" t="s">
        <v>75</v>
      </c>
      <c r="AY191" s="156" t="s">
        <v>148</v>
      </c>
    </row>
    <row r="192" spans="2:65" s="14" customFormat="1" ht="10">
      <c r="B192" s="167"/>
      <c r="D192" s="149" t="s">
        <v>163</v>
      </c>
      <c r="E192" s="168" t="s">
        <v>1</v>
      </c>
      <c r="F192" s="169" t="s">
        <v>219</v>
      </c>
      <c r="H192" s="170">
        <v>9.6939999999999991</v>
      </c>
      <c r="I192" s="171"/>
      <c r="L192" s="167"/>
      <c r="M192" s="172"/>
      <c r="T192" s="173"/>
      <c r="AT192" s="168" t="s">
        <v>163</v>
      </c>
      <c r="AU192" s="168" t="s">
        <v>85</v>
      </c>
      <c r="AV192" s="14" t="s">
        <v>195</v>
      </c>
      <c r="AW192" s="14" t="s">
        <v>31</v>
      </c>
      <c r="AX192" s="14" t="s">
        <v>80</v>
      </c>
      <c r="AY192" s="168" t="s">
        <v>148</v>
      </c>
    </row>
    <row r="193" spans="2:65" s="1" customFormat="1" ht="24.15" customHeight="1">
      <c r="B193" s="130"/>
      <c r="C193" s="131" t="s">
        <v>359</v>
      </c>
      <c r="D193" s="131" t="s">
        <v>154</v>
      </c>
      <c r="E193" s="132" t="s">
        <v>257</v>
      </c>
      <c r="F193" s="133" t="s">
        <v>258</v>
      </c>
      <c r="G193" s="134" t="s">
        <v>246</v>
      </c>
      <c r="H193" s="135">
        <v>4</v>
      </c>
      <c r="I193" s="136"/>
      <c r="J193" s="137">
        <f>ROUND(I193*H193,2)</f>
        <v>0</v>
      </c>
      <c r="K193" s="133" t="s">
        <v>158</v>
      </c>
      <c r="L193" s="31"/>
      <c r="M193" s="138" t="s">
        <v>1</v>
      </c>
      <c r="N193" s="139" t="s">
        <v>40</v>
      </c>
      <c r="P193" s="140">
        <f>O193*H193</f>
        <v>0</v>
      </c>
      <c r="Q193" s="140">
        <v>0</v>
      </c>
      <c r="R193" s="140">
        <f>Q193*H193</f>
        <v>0</v>
      </c>
      <c r="S193" s="140">
        <v>1.213E-2</v>
      </c>
      <c r="T193" s="141">
        <f>S193*H193</f>
        <v>4.8520000000000001E-2</v>
      </c>
      <c r="AR193" s="142" t="s">
        <v>215</v>
      </c>
      <c r="AT193" s="142" t="s">
        <v>154</v>
      </c>
      <c r="AU193" s="142" t="s">
        <v>85</v>
      </c>
      <c r="AY193" s="16" t="s">
        <v>148</v>
      </c>
      <c r="BE193" s="143">
        <f>IF(N193="základní",J193,0)</f>
        <v>0</v>
      </c>
      <c r="BF193" s="143">
        <f>IF(N193="snížená",J193,0)</f>
        <v>0</v>
      </c>
      <c r="BG193" s="143">
        <f>IF(N193="zákl. přenesená",J193,0)</f>
        <v>0</v>
      </c>
      <c r="BH193" s="143">
        <f>IF(N193="sníž. přenesená",J193,0)</f>
        <v>0</v>
      </c>
      <c r="BI193" s="143">
        <f>IF(N193="nulová",J193,0)</f>
        <v>0</v>
      </c>
      <c r="BJ193" s="16" t="s">
        <v>80</v>
      </c>
      <c r="BK193" s="143">
        <f>ROUND(I193*H193,2)</f>
        <v>0</v>
      </c>
      <c r="BL193" s="16" t="s">
        <v>215</v>
      </c>
      <c r="BM193" s="142" t="s">
        <v>613</v>
      </c>
    </row>
    <row r="194" spans="2:65" s="1" customFormat="1" ht="10">
      <c r="B194" s="31"/>
      <c r="D194" s="144" t="s">
        <v>161</v>
      </c>
      <c r="F194" s="145" t="s">
        <v>260</v>
      </c>
      <c r="I194" s="146"/>
      <c r="L194" s="31"/>
      <c r="M194" s="147"/>
      <c r="T194" s="55"/>
      <c r="AT194" s="16" t="s">
        <v>161</v>
      </c>
      <c r="AU194" s="16" t="s">
        <v>85</v>
      </c>
    </row>
    <row r="195" spans="2:65" s="11" customFormat="1" ht="22.75" customHeight="1">
      <c r="B195" s="118"/>
      <c r="D195" s="119" t="s">
        <v>74</v>
      </c>
      <c r="E195" s="128" t="s">
        <v>262</v>
      </c>
      <c r="F195" s="128" t="s">
        <v>263</v>
      </c>
      <c r="I195" s="121"/>
      <c r="J195" s="129">
        <f>BK195</f>
        <v>0</v>
      </c>
      <c r="L195" s="118"/>
      <c r="M195" s="123"/>
      <c r="P195" s="124">
        <f>SUM(P196:P197)</f>
        <v>0</v>
      </c>
      <c r="R195" s="124">
        <f>SUM(R196:R197)</f>
        <v>0</v>
      </c>
      <c r="T195" s="125">
        <f>SUM(T196:T197)</f>
        <v>6.88E-2</v>
      </c>
      <c r="AR195" s="119" t="s">
        <v>85</v>
      </c>
      <c r="AT195" s="126" t="s">
        <v>74</v>
      </c>
      <c r="AU195" s="126" t="s">
        <v>80</v>
      </c>
      <c r="AY195" s="119" t="s">
        <v>148</v>
      </c>
      <c r="BK195" s="127">
        <f>SUM(BK196:BK197)</f>
        <v>0</v>
      </c>
    </row>
    <row r="196" spans="2:65" s="1" customFormat="1" ht="24.15" customHeight="1">
      <c r="B196" s="130"/>
      <c r="C196" s="131" t="s">
        <v>365</v>
      </c>
      <c r="D196" s="131" t="s">
        <v>154</v>
      </c>
      <c r="E196" s="132" t="s">
        <v>614</v>
      </c>
      <c r="F196" s="133" t="s">
        <v>615</v>
      </c>
      <c r="G196" s="134" t="s">
        <v>246</v>
      </c>
      <c r="H196" s="135">
        <v>4.3</v>
      </c>
      <c r="I196" s="136"/>
      <c r="J196" s="137">
        <f>ROUND(I196*H196,2)</f>
        <v>0</v>
      </c>
      <c r="K196" s="133" t="s">
        <v>194</v>
      </c>
      <c r="L196" s="31"/>
      <c r="M196" s="138" t="s">
        <v>1</v>
      </c>
      <c r="N196" s="139" t="s">
        <v>40</v>
      </c>
      <c r="P196" s="140">
        <f>O196*H196</f>
        <v>0</v>
      </c>
      <c r="Q196" s="140">
        <v>0</v>
      </c>
      <c r="R196" s="140">
        <f>Q196*H196</f>
        <v>0</v>
      </c>
      <c r="S196" s="140">
        <v>1.6E-2</v>
      </c>
      <c r="T196" s="141">
        <f>S196*H196</f>
        <v>6.88E-2</v>
      </c>
      <c r="AR196" s="142" t="s">
        <v>215</v>
      </c>
      <c r="AT196" s="142" t="s">
        <v>154</v>
      </c>
      <c r="AU196" s="142" t="s">
        <v>85</v>
      </c>
      <c r="AY196" s="16" t="s">
        <v>148</v>
      </c>
      <c r="BE196" s="143">
        <f>IF(N196="základní",J196,0)</f>
        <v>0</v>
      </c>
      <c r="BF196" s="143">
        <f>IF(N196="snížená",J196,0)</f>
        <v>0</v>
      </c>
      <c r="BG196" s="143">
        <f>IF(N196="zákl. přenesená",J196,0)</f>
        <v>0</v>
      </c>
      <c r="BH196" s="143">
        <f>IF(N196="sníž. přenesená",J196,0)</f>
        <v>0</v>
      </c>
      <c r="BI196" s="143">
        <f>IF(N196="nulová",J196,0)</f>
        <v>0</v>
      </c>
      <c r="BJ196" s="16" t="s">
        <v>80</v>
      </c>
      <c r="BK196" s="143">
        <f>ROUND(I196*H196,2)</f>
        <v>0</v>
      </c>
      <c r="BL196" s="16" t="s">
        <v>215</v>
      </c>
      <c r="BM196" s="142" t="s">
        <v>616</v>
      </c>
    </row>
    <row r="197" spans="2:65" s="1" customFormat="1" ht="10">
      <c r="B197" s="31"/>
      <c r="D197" s="144" t="s">
        <v>161</v>
      </c>
      <c r="F197" s="145" t="s">
        <v>617</v>
      </c>
      <c r="I197" s="146"/>
      <c r="L197" s="31"/>
      <c r="M197" s="147"/>
      <c r="T197" s="55"/>
      <c r="AT197" s="16" t="s">
        <v>161</v>
      </c>
      <c r="AU197" s="16" t="s">
        <v>85</v>
      </c>
    </row>
    <row r="198" spans="2:65" s="11" customFormat="1" ht="25.9" customHeight="1">
      <c r="B198" s="118"/>
      <c r="D198" s="119" t="s">
        <v>74</v>
      </c>
      <c r="E198" s="120" t="s">
        <v>269</v>
      </c>
      <c r="F198" s="120" t="s">
        <v>270</v>
      </c>
      <c r="I198" s="121"/>
      <c r="J198" s="122">
        <f>BK198</f>
        <v>0</v>
      </c>
      <c r="L198" s="118"/>
      <c r="M198" s="123"/>
      <c r="P198" s="124">
        <f>P199</f>
        <v>0</v>
      </c>
      <c r="R198" s="124">
        <f>R199</f>
        <v>0</v>
      </c>
      <c r="T198" s="125">
        <f>T199</f>
        <v>0</v>
      </c>
      <c r="AR198" s="119" t="s">
        <v>172</v>
      </c>
      <c r="AT198" s="126" t="s">
        <v>74</v>
      </c>
      <c r="AU198" s="126" t="s">
        <v>75</v>
      </c>
      <c r="AY198" s="119" t="s">
        <v>148</v>
      </c>
      <c r="BK198" s="127">
        <f>BK199</f>
        <v>0</v>
      </c>
    </row>
    <row r="199" spans="2:65" s="11" customFormat="1" ht="22.75" customHeight="1">
      <c r="B199" s="118"/>
      <c r="D199" s="119" t="s">
        <v>74</v>
      </c>
      <c r="E199" s="128" t="s">
        <v>271</v>
      </c>
      <c r="F199" s="128" t="s">
        <v>272</v>
      </c>
      <c r="I199" s="121"/>
      <c r="J199" s="129">
        <f>BK199</f>
        <v>0</v>
      </c>
      <c r="L199" s="118"/>
      <c r="M199" s="123"/>
      <c r="P199" s="124">
        <f>SUM(P200:P201)</f>
        <v>0</v>
      </c>
      <c r="R199" s="124">
        <f>SUM(R200:R201)</f>
        <v>0</v>
      </c>
      <c r="T199" s="125">
        <f>SUM(T200:T201)</f>
        <v>0</v>
      </c>
      <c r="AR199" s="119" t="s">
        <v>172</v>
      </c>
      <c r="AT199" s="126" t="s">
        <v>74</v>
      </c>
      <c r="AU199" s="126" t="s">
        <v>80</v>
      </c>
      <c r="AY199" s="119" t="s">
        <v>148</v>
      </c>
      <c r="BK199" s="127">
        <f>SUM(BK200:BK201)</f>
        <v>0</v>
      </c>
    </row>
    <row r="200" spans="2:65" s="1" customFormat="1" ht="24.15" customHeight="1">
      <c r="B200" s="130"/>
      <c r="C200" s="131" t="s">
        <v>370</v>
      </c>
      <c r="D200" s="131" t="s">
        <v>154</v>
      </c>
      <c r="E200" s="132" t="s">
        <v>274</v>
      </c>
      <c r="F200" s="133" t="s">
        <v>275</v>
      </c>
      <c r="G200" s="134" t="s">
        <v>246</v>
      </c>
      <c r="H200" s="135">
        <v>142.30000000000001</v>
      </c>
      <c r="I200" s="136"/>
      <c r="J200" s="137">
        <f>ROUND(I200*H200,2)</f>
        <v>0</v>
      </c>
      <c r="K200" s="133" t="s">
        <v>194</v>
      </c>
      <c r="L200" s="31"/>
      <c r="M200" s="138" t="s">
        <v>1</v>
      </c>
      <c r="N200" s="139" t="s">
        <v>40</v>
      </c>
      <c r="P200" s="140">
        <f>O200*H200</f>
        <v>0</v>
      </c>
      <c r="Q200" s="140">
        <v>0</v>
      </c>
      <c r="R200" s="140">
        <f>Q200*H200</f>
        <v>0</v>
      </c>
      <c r="S200" s="140">
        <v>0</v>
      </c>
      <c r="T200" s="141">
        <f>S200*H200</f>
        <v>0</v>
      </c>
      <c r="AR200" s="142" t="s">
        <v>276</v>
      </c>
      <c r="AT200" s="142" t="s">
        <v>154</v>
      </c>
      <c r="AU200" s="142" t="s">
        <v>85</v>
      </c>
      <c r="AY200" s="16" t="s">
        <v>148</v>
      </c>
      <c r="BE200" s="143">
        <f>IF(N200="základní",J200,0)</f>
        <v>0</v>
      </c>
      <c r="BF200" s="143">
        <f>IF(N200="snížená",J200,0)</f>
        <v>0</v>
      </c>
      <c r="BG200" s="143">
        <f>IF(N200="zákl. přenesená",J200,0)</f>
        <v>0</v>
      </c>
      <c r="BH200" s="143">
        <f>IF(N200="sníž. přenesená",J200,0)</f>
        <v>0</v>
      </c>
      <c r="BI200" s="143">
        <f>IF(N200="nulová",J200,0)</f>
        <v>0</v>
      </c>
      <c r="BJ200" s="16" t="s">
        <v>80</v>
      </c>
      <c r="BK200" s="143">
        <f>ROUND(I200*H200,2)</f>
        <v>0</v>
      </c>
      <c r="BL200" s="16" t="s">
        <v>276</v>
      </c>
      <c r="BM200" s="142" t="s">
        <v>618</v>
      </c>
    </row>
    <row r="201" spans="2:65" s="1" customFormat="1" ht="10">
      <c r="B201" s="31"/>
      <c r="D201" s="144" t="s">
        <v>161</v>
      </c>
      <c r="F201" s="145" t="s">
        <v>278</v>
      </c>
      <c r="I201" s="146"/>
      <c r="L201" s="31"/>
      <c r="M201" s="147"/>
      <c r="T201" s="55"/>
      <c r="AT201" s="16" t="s">
        <v>161</v>
      </c>
      <c r="AU201" s="16" t="s">
        <v>85</v>
      </c>
    </row>
    <row r="202" spans="2:65" s="11" customFormat="1" ht="25.9" customHeight="1">
      <c r="B202" s="118"/>
      <c r="D202" s="119" t="s">
        <v>74</v>
      </c>
      <c r="E202" s="120" t="s">
        <v>149</v>
      </c>
      <c r="F202" s="120" t="s">
        <v>150</v>
      </c>
      <c r="I202" s="121"/>
      <c r="J202" s="122">
        <f>BK202</f>
        <v>0</v>
      </c>
      <c r="L202" s="118"/>
      <c r="M202" s="123"/>
      <c r="P202" s="124">
        <f>P203</f>
        <v>0</v>
      </c>
      <c r="R202" s="124">
        <f>R203</f>
        <v>0</v>
      </c>
      <c r="T202" s="125">
        <f>T203</f>
        <v>0</v>
      </c>
      <c r="AR202" s="119" t="s">
        <v>151</v>
      </c>
      <c r="AT202" s="126" t="s">
        <v>74</v>
      </c>
      <c r="AU202" s="126" t="s">
        <v>75</v>
      </c>
      <c r="AY202" s="119" t="s">
        <v>148</v>
      </c>
      <c r="BK202" s="127">
        <f>BK203</f>
        <v>0</v>
      </c>
    </row>
    <row r="203" spans="2:65" s="11" customFormat="1" ht="22.75" customHeight="1">
      <c r="B203" s="118"/>
      <c r="D203" s="119" t="s">
        <v>74</v>
      </c>
      <c r="E203" s="128" t="s">
        <v>170</v>
      </c>
      <c r="F203" s="128" t="s">
        <v>171</v>
      </c>
      <c r="I203" s="121"/>
      <c r="J203" s="129">
        <f>BK203</f>
        <v>0</v>
      </c>
      <c r="L203" s="118"/>
      <c r="M203" s="123"/>
      <c r="P203" s="124">
        <f>P204</f>
        <v>0</v>
      </c>
      <c r="R203" s="124">
        <f>R204</f>
        <v>0</v>
      </c>
      <c r="T203" s="125">
        <f>T204</f>
        <v>0</v>
      </c>
      <c r="AR203" s="119" t="s">
        <v>151</v>
      </c>
      <c r="AT203" s="126" t="s">
        <v>74</v>
      </c>
      <c r="AU203" s="126" t="s">
        <v>80</v>
      </c>
      <c r="AY203" s="119" t="s">
        <v>148</v>
      </c>
      <c r="BK203" s="127">
        <f>BK204</f>
        <v>0</v>
      </c>
    </row>
    <row r="204" spans="2:65" s="1" customFormat="1" ht="16.5" customHeight="1">
      <c r="B204" s="130"/>
      <c r="C204" s="131" t="s">
        <v>7</v>
      </c>
      <c r="D204" s="131" t="s">
        <v>154</v>
      </c>
      <c r="E204" s="132" t="s">
        <v>619</v>
      </c>
      <c r="F204" s="133" t="s">
        <v>620</v>
      </c>
      <c r="G204" s="134" t="s">
        <v>238</v>
      </c>
      <c r="H204" s="135">
        <v>2</v>
      </c>
      <c r="I204" s="136"/>
      <c r="J204" s="137">
        <f>ROUND(I204*H204,2)</f>
        <v>0</v>
      </c>
      <c r="K204" s="133" t="s">
        <v>1</v>
      </c>
      <c r="L204" s="31"/>
      <c r="M204" s="162" t="s">
        <v>1</v>
      </c>
      <c r="N204" s="163" t="s">
        <v>40</v>
      </c>
      <c r="O204" s="164"/>
      <c r="P204" s="165">
        <f>O204*H204</f>
        <v>0</v>
      </c>
      <c r="Q204" s="165">
        <v>0</v>
      </c>
      <c r="R204" s="165">
        <f>Q204*H204</f>
        <v>0</v>
      </c>
      <c r="S204" s="165">
        <v>0</v>
      </c>
      <c r="T204" s="166">
        <f>S204*H204</f>
        <v>0</v>
      </c>
      <c r="AR204" s="142" t="s">
        <v>159</v>
      </c>
      <c r="AT204" s="142" t="s">
        <v>154</v>
      </c>
      <c r="AU204" s="142" t="s">
        <v>85</v>
      </c>
      <c r="AY204" s="16" t="s">
        <v>148</v>
      </c>
      <c r="BE204" s="143">
        <f>IF(N204="základní",J204,0)</f>
        <v>0</v>
      </c>
      <c r="BF204" s="143">
        <f>IF(N204="snížená",J204,0)</f>
        <v>0</v>
      </c>
      <c r="BG204" s="143">
        <f>IF(N204="zákl. přenesená",J204,0)</f>
        <v>0</v>
      </c>
      <c r="BH204" s="143">
        <f>IF(N204="sníž. přenesená",J204,0)</f>
        <v>0</v>
      </c>
      <c r="BI204" s="143">
        <f>IF(N204="nulová",J204,0)</f>
        <v>0</v>
      </c>
      <c r="BJ204" s="16" t="s">
        <v>80</v>
      </c>
      <c r="BK204" s="143">
        <f>ROUND(I204*H204,2)</f>
        <v>0</v>
      </c>
      <c r="BL204" s="16" t="s">
        <v>159</v>
      </c>
      <c r="BM204" s="142" t="s">
        <v>621</v>
      </c>
    </row>
    <row r="205" spans="2:65" s="1" customFormat="1" ht="7" customHeight="1">
      <c r="B205" s="43"/>
      <c r="C205" s="44"/>
      <c r="D205" s="44"/>
      <c r="E205" s="44"/>
      <c r="F205" s="44"/>
      <c r="G205" s="44"/>
      <c r="H205" s="44"/>
      <c r="I205" s="44"/>
      <c r="J205" s="44"/>
      <c r="K205" s="44"/>
      <c r="L205" s="31"/>
    </row>
  </sheetData>
  <autoFilter ref="C129:K204" xr:uid="{00000000-0009-0000-0000-000004000000}"/>
  <mergeCells count="9">
    <mergeCell ref="E87:H87"/>
    <mergeCell ref="E120:H120"/>
    <mergeCell ref="E122:H122"/>
    <mergeCell ref="L2:V2"/>
    <mergeCell ref="E7:H7"/>
    <mergeCell ref="E9:H9"/>
    <mergeCell ref="E18:H18"/>
    <mergeCell ref="E27:H27"/>
    <mergeCell ref="E85:H85"/>
  </mergeCells>
  <hyperlinks>
    <hyperlink ref="F134" r:id="rId1" xr:uid="{00000000-0004-0000-0400-000000000000}"/>
    <hyperlink ref="F136" r:id="rId2" xr:uid="{00000000-0004-0000-0400-000001000000}"/>
    <hyperlink ref="F139" r:id="rId3" xr:uid="{00000000-0004-0000-0400-000002000000}"/>
    <hyperlink ref="F146" r:id="rId4" xr:uid="{00000000-0004-0000-0400-000003000000}"/>
    <hyperlink ref="F148" r:id="rId5" xr:uid="{00000000-0004-0000-0400-000004000000}"/>
    <hyperlink ref="F150" r:id="rId6" xr:uid="{00000000-0004-0000-0400-000005000000}"/>
    <hyperlink ref="F152" r:id="rId7" xr:uid="{00000000-0004-0000-0400-000006000000}"/>
    <hyperlink ref="F156" r:id="rId8" xr:uid="{00000000-0004-0000-0400-000007000000}"/>
    <hyperlink ref="F159" r:id="rId9" xr:uid="{00000000-0004-0000-0400-000008000000}"/>
    <hyperlink ref="F166" r:id="rId10" xr:uid="{00000000-0004-0000-0400-000009000000}"/>
    <hyperlink ref="F168" r:id="rId11" xr:uid="{00000000-0004-0000-0400-00000A000000}"/>
    <hyperlink ref="F172" r:id="rId12" xr:uid="{00000000-0004-0000-0400-00000B000000}"/>
    <hyperlink ref="F175" r:id="rId13" xr:uid="{00000000-0004-0000-0400-00000C000000}"/>
    <hyperlink ref="F183" r:id="rId14" xr:uid="{00000000-0004-0000-0400-00000D000000}"/>
    <hyperlink ref="F185" r:id="rId15" xr:uid="{00000000-0004-0000-0400-00000E000000}"/>
    <hyperlink ref="F187" r:id="rId16" xr:uid="{00000000-0004-0000-0400-00000F000000}"/>
    <hyperlink ref="F194" r:id="rId17" xr:uid="{00000000-0004-0000-0400-000010000000}"/>
    <hyperlink ref="F197" r:id="rId18" xr:uid="{00000000-0004-0000-0400-000011000000}"/>
    <hyperlink ref="F201" r:id="rId19" xr:uid="{00000000-0004-0000-04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75"/>
  <sheetViews>
    <sheetView showGridLines="0" topLeftCell="A239"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94</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622</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ROUND(J131,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ROUND((SUM(BE131:BE274)),  2)</f>
        <v>0</v>
      </c>
      <c r="I33" s="90">
        <v>0.21</v>
      </c>
      <c r="J33" s="89">
        <f>ROUND(((SUM(BE131:BE274))*I33),  2)</f>
        <v>0</v>
      </c>
      <c r="L33" s="31"/>
    </row>
    <row r="34" spans="2:12" s="1" customFormat="1" ht="14.4" customHeight="1">
      <c r="B34" s="31"/>
      <c r="E34" s="26" t="s">
        <v>41</v>
      </c>
      <c r="F34" s="89">
        <f>ROUND((SUM(BF131:BF274)),  2)</f>
        <v>0</v>
      </c>
      <c r="I34" s="90">
        <v>0.12</v>
      </c>
      <c r="J34" s="89">
        <f>ROUND(((SUM(BF131:BF274))*I34),  2)</f>
        <v>0</v>
      </c>
      <c r="L34" s="31"/>
    </row>
    <row r="35" spans="2:12" s="1" customFormat="1" ht="14.4" hidden="1" customHeight="1">
      <c r="B35" s="31"/>
      <c r="E35" s="26" t="s">
        <v>42</v>
      </c>
      <c r="F35" s="89">
        <f>ROUND((SUM(BG131:BG274)),  2)</f>
        <v>0</v>
      </c>
      <c r="I35" s="90">
        <v>0.21</v>
      </c>
      <c r="J35" s="89">
        <f>0</f>
        <v>0</v>
      </c>
      <c r="L35" s="31"/>
    </row>
    <row r="36" spans="2:12" s="1" customFormat="1" ht="14.4" hidden="1" customHeight="1">
      <c r="B36" s="31"/>
      <c r="E36" s="26" t="s">
        <v>43</v>
      </c>
      <c r="F36" s="89">
        <f>ROUND((SUM(BH131:BH274)),  2)</f>
        <v>0</v>
      </c>
      <c r="I36" s="90">
        <v>0.12</v>
      </c>
      <c r="J36" s="89">
        <f>0</f>
        <v>0</v>
      </c>
      <c r="L36" s="31"/>
    </row>
    <row r="37" spans="2:12" s="1" customFormat="1" ht="14.4" hidden="1" customHeight="1">
      <c r="B37" s="31"/>
      <c r="E37" s="26" t="s">
        <v>44</v>
      </c>
      <c r="F37" s="89">
        <f>ROUND((SUM(BI131:BI274)),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B-N - Střecha B,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J131</f>
        <v>0</v>
      </c>
      <c r="L96" s="31"/>
      <c r="AU96" s="16" t="s">
        <v>128</v>
      </c>
    </row>
    <row r="97" spans="2:12" s="8" customFormat="1" ht="25" customHeight="1">
      <c r="B97" s="102"/>
      <c r="D97" s="103" t="s">
        <v>178</v>
      </c>
      <c r="E97" s="104"/>
      <c r="F97" s="104"/>
      <c r="G97" s="104"/>
      <c r="H97" s="104"/>
      <c r="I97" s="104"/>
      <c r="J97" s="105">
        <f>J132</f>
        <v>0</v>
      </c>
      <c r="L97" s="102"/>
    </row>
    <row r="98" spans="2:12" s="9" customFormat="1" ht="19.899999999999999" customHeight="1">
      <c r="B98" s="106"/>
      <c r="D98" s="107" t="s">
        <v>623</v>
      </c>
      <c r="E98" s="108"/>
      <c r="F98" s="108"/>
      <c r="G98" s="108"/>
      <c r="H98" s="108"/>
      <c r="I98" s="108"/>
      <c r="J98" s="109">
        <f>J133</f>
        <v>0</v>
      </c>
      <c r="L98" s="106"/>
    </row>
    <row r="99" spans="2:12" s="9" customFormat="1" ht="19.899999999999999" customHeight="1">
      <c r="B99" s="106"/>
      <c r="D99" s="107" t="s">
        <v>280</v>
      </c>
      <c r="E99" s="108"/>
      <c r="F99" s="108"/>
      <c r="G99" s="108"/>
      <c r="H99" s="108"/>
      <c r="I99" s="108"/>
      <c r="J99" s="109">
        <f>J137</f>
        <v>0</v>
      </c>
      <c r="L99" s="106"/>
    </row>
    <row r="100" spans="2:12" s="9" customFormat="1" ht="19.899999999999999" customHeight="1">
      <c r="B100" s="106"/>
      <c r="D100" s="107" t="s">
        <v>552</v>
      </c>
      <c r="E100" s="108"/>
      <c r="F100" s="108"/>
      <c r="G100" s="108"/>
      <c r="H100" s="108"/>
      <c r="I100" s="108"/>
      <c r="J100" s="109">
        <f>J157</f>
        <v>0</v>
      </c>
      <c r="L100" s="106"/>
    </row>
    <row r="101" spans="2:12" s="9" customFormat="1" ht="19.899999999999999" customHeight="1">
      <c r="B101" s="106"/>
      <c r="D101" s="107" t="s">
        <v>281</v>
      </c>
      <c r="E101" s="108"/>
      <c r="F101" s="108"/>
      <c r="G101" s="108"/>
      <c r="H101" s="108"/>
      <c r="I101" s="108"/>
      <c r="J101" s="109">
        <f>J163</f>
        <v>0</v>
      </c>
      <c r="L101" s="106"/>
    </row>
    <row r="102" spans="2:12" s="8" customFormat="1" ht="25" customHeight="1">
      <c r="B102" s="102"/>
      <c r="D102" s="103" t="s">
        <v>129</v>
      </c>
      <c r="E102" s="104"/>
      <c r="F102" s="104"/>
      <c r="G102" s="104"/>
      <c r="H102" s="104"/>
      <c r="I102" s="104"/>
      <c r="J102" s="105">
        <f>J166</f>
        <v>0</v>
      </c>
      <c r="L102" s="102"/>
    </row>
    <row r="103" spans="2:12" s="9" customFormat="1" ht="19.899999999999999" customHeight="1">
      <c r="B103" s="106"/>
      <c r="D103" s="107" t="s">
        <v>180</v>
      </c>
      <c r="E103" s="108"/>
      <c r="F103" s="108"/>
      <c r="G103" s="108"/>
      <c r="H103" s="108"/>
      <c r="I103" s="108"/>
      <c r="J103" s="109">
        <f>J167</f>
        <v>0</v>
      </c>
      <c r="L103" s="106"/>
    </row>
    <row r="104" spans="2:12" s="9" customFormat="1" ht="19.899999999999999" customHeight="1">
      <c r="B104" s="106"/>
      <c r="D104" s="107" t="s">
        <v>181</v>
      </c>
      <c r="E104" s="108"/>
      <c r="F104" s="108"/>
      <c r="G104" s="108"/>
      <c r="H104" s="108"/>
      <c r="I104" s="108"/>
      <c r="J104" s="109">
        <f>J191</f>
        <v>0</v>
      </c>
      <c r="L104" s="106"/>
    </row>
    <row r="105" spans="2:12" s="9" customFormat="1" ht="19.899999999999999" customHeight="1">
      <c r="B105" s="106"/>
      <c r="D105" s="107" t="s">
        <v>282</v>
      </c>
      <c r="E105" s="108"/>
      <c r="F105" s="108"/>
      <c r="G105" s="108"/>
      <c r="H105" s="108"/>
      <c r="I105" s="108"/>
      <c r="J105" s="109">
        <f>J217</f>
        <v>0</v>
      </c>
      <c r="L105" s="106"/>
    </row>
    <row r="106" spans="2:12" s="9" customFormat="1" ht="19.899999999999999" customHeight="1">
      <c r="B106" s="106"/>
      <c r="D106" s="107" t="s">
        <v>182</v>
      </c>
      <c r="E106" s="108"/>
      <c r="F106" s="108"/>
      <c r="G106" s="108"/>
      <c r="H106" s="108"/>
      <c r="I106" s="108"/>
      <c r="J106" s="109">
        <f>J220</f>
        <v>0</v>
      </c>
      <c r="L106" s="106"/>
    </row>
    <row r="107" spans="2:12" s="9" customFormat="1" ht="19.899999999999999" customHeight="1">
      <c r="B107" s="106"/>
      <c r="D107" s="107" t="s">
        <v>183</v>
      </c>
      <c r="E107" s="108"/>
      <c r="F107" s="108"/>
      <c r="G107" s="108"/>
      <c r="H107" s="108"/>
      <c r="I107" s="108"/>
      <c r="J107" s="109">
        <f>J226</f>
        <v>0</v>
      </c>
      <c r="L107" s="106"/>
    </row>
    <row r="108" spans="2:12" s="9" customFormat="1" ht="19.899999999999999" customHeight="1">
      <c r="B108" s="106"/>
      <c r="D108" s="107" t="s">
        <v>284</v>
      </c>
      <c r="E108" s="108"/>
      <c r="F108" s="108"/>
      <c r="G108" s="108"/>
      <c r="H108" s="108"/>
      <c r="I108" s="108"/>
      <c r="J108" s="109">
        <f>J242</f>
        <v>0</v>
      </c>
      <c r="L108" s="106"/>
    </row>
    <row r="109" spans="2:12" s="8" customFormat="1" ht="25" customHeight="1">
      <c r="B109" s="102"/>
      <c r="D109" s="103" t="s">
        <v>185</v>
      </c>
      <c r="E109" s="104"/>
      <c r="F109" s="104"/>
      <c r="G109" s="104"/>
      <c r="H109" s="104"/>
      <c r="I109" s="104"/>
      <c r="J109" s="105">
        <f>J254</f>
        <v>0</v>
      </c>
      <c r="L109" s="102"/>
    </row>
    <row r="110" spans="2:12" s="8" customFormat="1" ht="25" customHeight="1">
      <c r="B110" s="102"/>
      <c r="D110" s="103" t="s">
        <v>130</v>
      </c>
      <c r="E110" s="104"/>
      <c r="F110" s="104"/>
      <c r="G110" s="104"/>
      <c r="H110" s="104"/>
      <c r="I110" s="104"/>
      <c r="J110" s="105">
        <f>J255</f>
        <v>0</v>
      </c>
      <c r="L110" s="102"/>
    </row>
    <row r="111" spans="2:12" s="9" customFormat="1" ht="19.899999999999999" customHeight="1">
      <c r="B111" s="106"/>
      <c r="D111" s="107" t="s">
        <v>132</v>
      </c>
      <c r="E111" s="108"/>
      <c r="F111" s="108"/>
      <c r="G111" s="108"/>
      <c r="H111" s="108"/>
      <c r="I111" s="108"/>
      <c r="J111" s="109">
        <f>J256</f>
        <v>0</v>
      </c>
      <c r="L111" s="106"/>
    </row>
    <row r="112" spans="2:12" s="1" customFormat="1" ht="21.75" customHeight="1">
      <c r="B112" s="31"/>
      <c r="L112" s="31"/>
    </row>
    <row r="113" spans="2:12" s="1" customFormat="1" ht="7" customHeight="1">
      <c r="B113" s="43"/>
      <c r="C113" s="44"/>
      <c r="D113" s="44"/>
      <c r="E113" s="44"/>
      <c r="F113" s="44"/>
      <c r="G113" s="44"/>
      <c r="H113" s="44"/>
      <c r="I113" s="44"/>
      <c r="J113" s="44"/>
      <c r="K113" s="44"/>
      <c r="L113" s="31"/>
    </row>
    <row r="117" spans="2:12" s="1" customFormat="1" ht="7" customHeight="1">
      <c r="B117" s="45"/>
      <c r="C117" s="46"/>
      <c r="D117" s="46"/>
      <c r="E117" s="46"/>
      <c r="F117" s="46"/>
      <c r="G117" s="46"/>
      <c r="H117" s="46"/>
      <c r="I117" s="46"/>
      <c r="J117" s="46"/>
      <c r="K117" s="46"/>
      <c r="L117" s="31"/>
    </row>
    <row r="118" spans="2:12" s="1" customFormat="1" ht="25" customHeight="1">
      <c r="B118" s="31"/>
      <c r="C118" s="20" t="s">
        <v>133</v>
      </c>
      <c r="L118" s="31"/>
    </row>
    <row r="119" spans="2:12" s="1" customFormat="1" ht="7" customHeight="1">
      <c r="B119" s="31"/>
      <c r="L119" s="31"/>
    </row>
    <row r="120" spans="2:12" s="1" customFormat="1" ht="12" customHeight="1">
      <c r="B120" s="31"/>
      <c r="C120" s="26" t="s">
        <v>16</v>
      </c>
      <c r="L120" s="31"/>
    </row>
    <row r="121" spans="2:12" s="1" customFormat="1" ht="16.5" customHeight="1">
      <c r="B121" s="31"/>
      <c r="E121" s="234" t="str">
        <f>E7</f>
        <v>Stavební úpravy střech objektu MSH</v>
      </c>
      <c r="F121" s="235"/>
      <c r="G121" s="235"/>
      <c r="H121" s="235"/>
      <c r="L121" s="31"/>
    </row>
    <row r="122" spans="2:12" s="1" customFormat="1" ht="12" customHeight="1">
      <c r="B122" s="31"/>
      <c r="C122" s="26" t="s">
        <v>176</v>
      </c>
      <c r="L122" s="31"/>
    </row>
    <row r="123" spans="2:12" s="1" customFormat="1" ht="16.5" customHeight="1">
      <c r="B123" s="31"/>
      <c r="E123" s="196" t="str">
        <f>E9</f>
        <v>B-N - Střecha B, nové konstrukce</v>
      </c>
      <c r="F123" s="232"/>
      <c r="G123" s="232"/>
      <c r="H123" s="232"/>
      <c r="L123" s="31"/>
    </row>
    <row r="124" spans="2:12" s="1" customFormat="1" ht="7" customHeight="1">
      <c r="B124" s="31"/>
      <c r="L124" s="31"/>
    </row>
    <row r="125" spans="2:12" s="1" customFormat="1" ht="12" customHeight="1">
      <c r="B125" s="31"/>
      <c r="C125" s="26" t="s">
        <v>20</v>
      </c>
      <c r="F125" s="24" t="str">
        <f>F12</f>
        <v>Louny</v>
      </c>
      <c r="I125" s="26" t="s">
        <v>22</v>
      </c>
      <c r="J125" s="51" t="str">
        <f>IF(J12="","",J12)</f>
        <v>31. 1. 2025</v>
      </c>
      <c r="L125" s="31"/>
    </row>
    <row r="126" spans="2:12" s="1" customFormat="1" ht="7" customHeight="1">
      <c r="B126" s="31"/>
      <c r="L126" s="31"/>
    </row>
    <row r="127" spans="2:12" s="1" customFormat="1" ht="15.15" customHeight="1">
      <c r="B127" s="31"/>
      <c r="C127" s="26" t="s">
        <v>24</v>
      </c>
      <c r="F127" s="24" t="str">
        <f>E15</f>
        <v xml:space="preserve"> </v>
      </c>
      <c r="I127" s="26" t="s">
        <v>30</v>
      </c>
      <c r="J127" s="29" t="str">
        <f>E21</f>
        <v xml:space="preserve"> </v>
      </c>
      <c r="L127" s="31"/>
    </row>
    <row r="128" spans="2:12" s="1" customFormat="1" ht="15.15" customHeight="1">
      <c r="B128" s="31"/>
      <c r="C128" s="26" t="s">
        <v>28</v>
      </c>
      <c r="F128" s="24" t="str">
        <f>IF(E18="","",E18)</f>
        <v>Vyplň údaj</v>
      </c>
      <c r="I128" s="26" t="s">
        <v>32</v>
      </c>
      <c r="J128" s="29" t="str">
        <f>E24</f>
        <v xml:space="preserve"> </v>
      </c>
      <c r="L128" s="31"/>
    </row>
    <row r="129" spans="2:65" s="1" customFormat="1" ht="10.25" customHeight="1">
      <c r="B129" s="31"/>
      <c r="L129" s="31"/>
    </row>
    <row r="130" spans="2:65" s="10" customFormat="1" ht="29.25" customHeight="1">
      <c r="B130" s="110"/>
      <c r="C130" s="111" t="s">
        <v>134</v>
      </c>
      <c r="D130" s="112" t="s">
        <v>60</v>
      </c>
      <c r="E130" s="112" t="s">
        <v>56</v>
      </c>
      <c r="F130" s="112" t="s">
        <v>57</v>
      </c>
      <c r="G130" s="112" t="s">
        <v>135</v>
      </c>
      <c r="H130" s="112" t="s">
        <v>136</v>
      </c>
      <c r="I130" s="112" t="s">
        <v>137</v>
      </c>
      <c r="J130" s="112" t="s">
        <v>126</v>
      </c>
      <c r="K130" s="113" t="s">
        <v>138</v>
      </c>
      <c r="L130" s="110"/>
      <c r="M130" s="58" t="s">
        <v>1</v>
      </c>
      <c r="N130" s="59" t="s">
        <v>39</v>
      </c>
      <c r="O130" s="59" t="s">
        <v>139</v>
      </c>
      <c r="P130" s="59" t="s">
        <v>140</v>
      </c>
      <c r="Q130" s="59" t="s">
        <v>141</v>
      </c>
      <c r="R130" s="59" t="s">
        <v>142</v>
      </c>
      <c r="S130" s="59" t="s">
        <v>143</v>
      </c>
      <c r="T130" s="60" t="s">
        <v>144</v>
      </c>
    </row>
    <row r="131" spans="2:65" s="1" customFormat="1" ht="22.75" customHeight="1">
      <c r="B131" s="31"/>
      <c r="C131" s="63" t="s">
        <v>145</v>
      </c>
      <c r="J131" s="114">
        <f>BK131</f>
        <v>0</v>
      </c>
      <c r="L131" s="31"/>
      <c r="M131" s="61"/>
      <c r="N131" s="52"/>
      <c r="O131" s="52"/>
      <c r="P131" s="115">
        <f>P132+P166+P254+P255</f>
        <v>0</v>
      </c>
      <c r="Q131" s="52"/>
      <c r="R131" s="115">
        <f>R132+R166+R254+R255</f>
        <v>18.29166644</v>
      </c>
      <c r="S131" s="52"/>
      <c r="T131" s="116">
        <f>T132+T166+T254+T255</f>
        <v>1.496</v>
      </c>
      <c r="AT131" s="16" t="s">
        <v>74</v>
      </c>
      <c r="AU131" s="16" t="s">
        <v>128</v>
      </c>
      <c r="BK131" s="117">
        <f>BK132+BK166+BK254+BK255</f>
        <v>0</v>
      </c>
    </row>
    <row r="132" spans="2:65" s="11" customFormat="1" ht="25.9" customHeight="1">
      <c r="B132" s="118"/>
      <c r="D132" s="119" t="s">
        <v>74</v>
      </c>
      <c r="E132" s="120" t="s">
        <v>187</v>
      </c>
      <c r="F132" s="120" t="s">
        <v>188</v>
      </c>
      <c r="I132" s="121"/>
      <c r="J132" s="122">
        <f>BK132</f>
        <v>0</v>
      </c>
      <c r="L132" s="118"/>
      <c r="M132" s="123"/>
      <c r="P132" s="124">
        <f>P133+P137+P157+P163</f>
        <v>0</v>
      </c>
      <c r="R132" s="124">
        <f>R133+R137+R157+R163</f>
        <v>0.656891</v>
      </c>
      <c r="T132" s="125">
        <f>T133+T137+T157+T163</f>
        <v>1.496</v>
      </c>
      <c r="AR132" s="119" t="s">
        <v>80</v>
      </c>
      <c r="AT132" s="126" t="s">
        <v>74</v>
      </c>
      <c r="AU132" s="126" t="s">
        <v>75</v>
      </c>
      <c r="AY132" s="119" t="s">
        <v>148</v>
      </c>
      <c r="BK132" s="127">
        <f>BK133+BK137+BK157+BK163</f>
        <v>0</v>
      </c>
    </row>
    <row r="133" spans="2:65" s="11" customFormat="1" ht="22.75" customHeight="1">
      <c r="B133" s="118"/>
      <c r="D133" s="119" t="s">
        <v>74</v>
      </c>
      <c r="E133" s="128" t="s">
        <v>151</v>
      </c>
      <c r="F133" s="128" t="s">
        <v>624</v>
      </c>
      <c r="I133" s="121"/>
      <c r="J133" s="129">
        <f>BK133</f>
        <v>0</v>
      </c>
      <c r="L133" s="118"/>
      <c r="M133" s="123"/>
      <c r="P133" s="124">
        <f>SUM(P134:P136)</f>
        <v>0</v>
      </c>
      <c r="R133" s="124">
        <f>SUM(R134:R136)</f>
        <v>0.18775000000000003</v>
      </c>
      <c r="T133" s="125">
        <f>SUM(T134:T136)</f>
        <v>0</v>
      </c>
      <c r="AR133" s="119" t="s">
        <v>80</v>
      </c>
      <c r="AT133" s="126" t="s">
        <v>74</v>
      </c>
      <c r="AU133" s="126" t="s">
        <v>80</v>
      </c>
      <c r="AY133" s="119" t="s">
        <v>148</v>
      </c>
      <c r="BK133" s="127">
        <f>SUM(BK134:BK136)</f>
        <v>0</v>
      </c>
    </row>
    <row r="134" spans="2:65" s="1" customFormat="1" ht="24.15" customHeight="1">
      <c r="B134" s="130"/>
      <c r="C134" s="131" t="s">
        <v>80</v>
      </c>
      <c r="D134" s="131" t="s">
        <v>154</v>
      </c>
      <c r="E134" s="132" t="s">
        <v>625</v>
      </c>
      <c r="F134" s="133" t="s">
        <v>626</v>
      </c>
      <c r="G134" s="134" t="s">
        <v>214</v>
      </c>
      <c r="H134" s="135">
        <v>0.75</v>
      </c>
      <c r="I134" s="136"/>
      <c r="J134" s="137">
        <f>ROUND(I134*H134,2)</f>
        <v>0</v>
      </c>
      <c r="K134" s="133" t="s">
        <v>1</v>
      </c>
      <c r="L134" s="31"/>
      <c r="M134" s="138" t="s">
        <v>1</v>
      </c>
      <c r="N134" s="139" t="s">
        <v>40</v>
      </c>
      <c r="P134" s="140">
        <f>O134*H134</f>
        <v>0</v>
      </c>
      <c r="Q134" s="140">
        <v>0.10100000000000001</v>
      </c>
      <c r="R134" s="140">
        <f>Q134*H134</f>
        <v>7.5750000000000012E-2</v>
      </c>
      <c r="S134" s="140">
        <v>0</v>
      </c>
      <c r="T134" s="141">
        <f>S134*H134</f>
        <v>0</v>
      </c>
      <c r="AR134" s="142" t="s">
        <v>195</v>
      </c>
      <c r="AT134" s="142" t="s">
        <v>154</v>
      </c>
      <c r="AU134" s="142" t="s">
        <v>85</v>
      </c>
      <c r="AY134" s="16" t="s">
        <v>148</v>
      </c>
      <c r="BE134" s="143">
        <f>IF(N134="základní",J134,0)</f>
        <v>0</v>
      </c>
      <c r="BF134" s="143">
        <f>IF(N134="snížená",J134,0)</f>
        <v>0</v>
      </c>
      <c r="BG134" s="143">
        <f>IF(N134="zákl. přenesená",J134,0)</f>
        <v>0</v>
      </c>
      <c r="BH134" s="143">
        <f>IF(N134="sníž. přenesená",J134,0)</f>
        <v>0</v>
      </c>
      <c r="BI134" s="143">
        <f>IF(N134="nulová",J134,0)</f>
        <v>0</v>
      </c>
      <c r="BJ134" s="16" t="s">
        <v>80</v>
      </c>
      <c r="BK134" s="143">
        <f>ROUND(I134*H134,2)</f>
        <v>0</v>
      </c>
      <c r="BL134" s="16" t="s">
        <v>195</v>
      </c>
      <c r="BM134" s="142" t="s">
        <v>627</v>
      </c>
    </row>
    <row r="135" spans="2:65" s="13" customFormat="1" ht="10">
      <c r="B135" s="155"/>
      <c r="D135" s="149" t="s">
        <v>163</v>
      </c>
      <c r="E135" s="156" t="s">
        <v>1</v>
      </c>
      <c r="F135" s="157" t="s">
        <v>628</v>
      </c>
      <c r="H135" s="158">
        <v>0.75</v>
      </c>
      <c r="I135" s="159"/>
      <c r="L135" s="155"/>
      <c r="M135" s="160"/>
      <c r="T135" s="161"/>
      <c r="AT135" s="156" t="s">
        <v>163</v>
      </c>
      <c r="AU135" s="156" t="s">
        <v>85</v>
      </c>
      <c r="AV135" s="13" t="s">
        <v>85</v>
      </c>
      <c r="AW135" s="13" t="s">
        <v>31</v>
      </c>
      <c r="AX135" s="13" t="s">
        <v>80</v>
      </c>
      <c r="AY135" s="156" t="s">
        <v>148</v>
      </c>
    </row>
    <row r="136" spans="2:65" s="1" customFormat="1" ht="24.15" customHeight="1">
      <c r="B136" s="130"/>
      <c r="C136" s="176" t="s">
        <v>85</v>
      </c>
      <c r="D136" s="176" t="s">
        <v>269</v>
      </c>
      <c r="E136" s="177" t="s">
        <v>629</v>
      </c>
      <c r="F136" s="178" t="s">
        <v>630</v>
      </c>
      <c r="G136" s="179" t="s">
        <v>214</v>
      </c>
      <c r="H136" s="180">
        <v>1</v>
      </c>
      <c r="I136" s="181"/>
      <c r="J136" s="182">
        <f>ROUND(I136*H136,2)</f>
        <v>0</v>
      </c>
      <c r="K136" s="178" t="s">
        <v>194</v>
      </c>
      <c r="L136" s="183"/>
      <c r="M136" s="184" t="s">
        <v>1</v>
      </c>
      <c r="N136" s="185" t="s">
        <v>40</v>
      </c>
      <c r="P136" s="140">
        <f>O136*H136</f>
        <v>0</v>
      </c>
      <c r="Q136" s="140">
        <v>0.112</v>
      </c>
      <c r="R136" s="140">
        <f>Q136*H136</f>
        <v>0.112</v>
      </c>
      <c r="S136" s="140">
        <v>0</v>
      </c>
      <c r="T136" s="141">
        <f>S136*H136</f>
        <v>0</v>
      </c>
      <c r="AR136" s="142" t="s">
        <v>235</v>
      </c>
      <c r="AT136" s="142" t="s">
        <v>269</v>
      </c>
      <c r="AU136" s="142" t="s">
        <v>85</v>
      </c>
      <c r="AY136" s="16" t="s">
        <v>148</v>
      </c>
      <c r="BE136" s="143">
        <f>IF(N136="základní",J136,0)</f>
        <v>0</v>
      </c>
      <c r="BF136" s="143">
        <f>IF(N136="snížená",J136,0)</f>
        <v>0</v>
      </c>
      <c r="BG136" s="143">
        <f>IF(N136="zákl. přenesená",J136,0)</f>
        <v>0</v>
      </c>
      <c r="BH136" s="143">
        <f>IF(N136="sníž. přenesená",J136,0)</f>
        <v>0</v>
      </c>
      <c r="BI136" s="143">
        <f>IF(N136="nulová",J136,0)</f>
        <v>0</v>
      </c>
      <c r="BJ136" s="16" t="s">
        <v>80</v>
      </c>
      <c r="BK136" s="143">
        <f>ROUND(I136*H136,2)</f>
        <v>0</v>
      </c>
      <c r="BL136" s="16" t="s">
        <v>195</v>
      </c>
      <c r="BM136" s="142" t="s">
        <v>631</v>
      </c>
    </row>
    <row r="137" spans="2:65" s="11" customFormat="1" ht="22.75" customHeight="1">
      <c r="B137" s="118"/>
      <c r="D137" s="119" t="s">
        <v>74</v>
      </c>
      <c r="E137" s="128" t="s">
        <v>220</v>
      </c>
      <c r="F137" s="128" t="s">
        <v>285</v>
      </c>
      <c r="I137" s="121"/>
      <c r="J137" s="129">
        <f>BK137</f>
        <v>0</v>
      </c>
      <c r="L137" s="118"/>
      <c r="M137" s="123"/>
      <c r="P137" s="124">
        <f>SUM(P138:P156)</f>
        <v>0</v>
      </c>
      <c r="R137" s="124">
        <f>SUM(R138:R156)</f>
        <v>0.46858100000000003</v>
      </c>
      <c r="T137" s="125">
        <f>SUM(T138:T156)</f>
        <v>0</v>
      </c>
      <c r="AR137" s="119" t="s">
        <v>80</v>
      </c>
      <c r="AT137" s="126" t="s">
        <v>74</v>
      </c>
      <c r="AU137" s="126" t="s">
        <v>80</v>
      </c>
      <c r="AY137" s="119" t="s">
        <v>148</v>
      </c>
      <c r="BK137" s="127">
        <f>SUM(BK138:BK156)</f>
        <v>0</v>
      </c>
    </row>
    <row r="138" spans="2:65" s="1" customFormat="1" ht="24.15" customHeight="1">
      <c r="B138" s="130"/>
      <c r="C138" s="131" t="s">
        <v>172</v>
      </c>
      <c r="D138" s="131" t="s">
        <v>154</v>
      </c>
      <c r="E138" s="132" t="s">
        <v>286</v>
      </c>
      <c r="F138" s="133" t="s">
        <v>287</v>
      </c>
      <c r="G138" s="134" t="s">
        <v>214</v>
      </c>
      <c r="H138" s="135">
        <v>46.89</v>
      </c>
      <c r="I138" s="136"/>
      <c r="J138" s="137">
        <f>ROUND(I138*H138,2)</f>
        <v>0</v>
      </c>
      <c r="K138" s="133" t="s">
        <v>1</v>
      </c>
      <c r="L138" s="31"/>
      <c r="M138" s="138" t="s">
        <v>1</v>
      </c>
      <c r="N138" s="139" t="s">
        <v>40</v>
      </c>
      <c r="P138" s="140">
        <f>O138*H138</f>
        <v>0</v>
      </c>
      <c r="Q138" s="140">
        <v>6.3E-3</v>
      </c>
      <c r="R138" s="140">
        <f>Q138*H138</f>
        <v>0.29540700000000003</v>
      </c>
      <c r="S138" s="140">
        <v>0</v>
      </c>
      <c r="T138" s="141">
        <f>S138*H138</f>
        <v>0</v>
      </c>
      <c r="AR138" s="142" t="s">
        <v>195</v>
      </c>
      <c r="AT138" s="142" t="s">
        <v>154</v>
      </c>
      <c r="AU138" s="142" t="s">
        <v>85</v>
      </c>
      <c r="AY138" s="16" t="s">
        <v>148</v>
      </c>
      <c r="BE138" s="143">
        <f>IF(N138="základní",J138,0)</f>
        <v>0</v>
      </c>
      <c r="BF138" s="143">
        <f>IF(N138="snížená",J138,0)</f>
        <v>0</v>
      </c>
      <c r="BG138" s="143">
        <f>IF(N138="zákl. přenesená",J138,0)</f>
        <v>0</v>
      </c>
      <c r="BH138" s="143">
        <f>IF(N138="sníž. přenesená",J138,0)</f>
        <v>0</v>
      </c>
      <c r="BI138" s="143">
        <f>IF(N138="nulová",J138,0)</f>
        <v>0</v>
      </c>
      <c r="BJ138" s="16" t="s">
        <v>80</v>
      </c>
      <c r="BK138" s="143">
        <f>ROUND(I138*H138,2)</f>
        <v>0</v>
      </c>
      <c r="BL138" s="16" t="s">
        <v>195</v>
      </c>
      <c r="BM138" s="142" t="s">
        <v>288</v>
      </c>
    </row>
    <row r="139" spans="2:65" s="1" customFormat="1" ht="16.5" customHeight="1">
      <c r="B139" s="130"/>
      <c r="C139" s="131" t="s">
        <v>195</v>
      </c>
      <c r="D139" s="131" t="s">
        <v>154</v>
      </c>
      <c r="E139" s="132" t="s">
        <v>292</v>
      </c>
      <c r="F139" s="133" t="s">
        <v>293</v>
      </c>
      <c r="G139" s="134" t="s">
        <v>214</v>
      </c>
      <c r="H139" s="135">
        <v>7.3</v>
      </c>
      <c r="I139" s="136"/>
      <c r="J139" s="137">
        <f>ROUND(I139*H139,2)</f>
        <v>0</v>
      </c>
      <c r="K139" s="133" t="s">
        <v>194</v>
      </c>
      <c r="L139" s="31"/>
      <c r="M139" s="138" t="s">
        <v>1</v>
      </c>
      <c r="N139" s="139" t="s">
        <v>40</v>
      </c>
      <c r="P139" s="140">
        <f>O139*H139</f>
        <v>0</v>
      </c>
      <c r="Q139" s="140">
        <v>2.5999999999999998E-4</v>
      </c>
      <c r="R139" s="140">
        <f>Q139*H139</f>
        <v>1.8979999999999997E-3</v>
      </c>
      <c r="S139" s="140">
        <v>0</v>
      </c>
      <c r="T139" s="141">
        <f>S139*H139</f>
        <v>0</v>
      </c>
      <c r="AR139" s="142" t="s">
        <v>195</v>
      </c>
      <c r="AT139" s="142" t="s">
        <v>154</v>
      </c>
      <c r="AU139" s="142" t="s">
        <v>85</v>
      </c>
      <c r="AY139" s="16" t="s">
        <v>148</v>
      </c>
      <c r="BE139" s="143">
        <f>IF(N139="základní",J139,0)</f>
        <v>0</v>
      </c>
      <c r="BF139" s="143">
        <f>IF(N139="snížená",J139,0)</f>
        <v>0</v>
      </c>
      <c r="BG139" s="143">
        <f>IF(N139="zákl. přenesená",J139,0)</f>
        <v>0</v>
      </c>
      <c r="BH139" s="143">
        <f>IF(N139="sníž. přenesená",J139,0)</f>
        <v>0</v>
      </c>
      <c r="BI139" s="143">
        <f>IF(N139="nulová",J139,0)</f>
        <v>0</v>
      </c>
      <c r="BJ139" s="16" t="s">
        <v>80</v>
      </c>
      <c r="BK139" s="143">
        <f>ROUND(I139*H139,2)</f>
        <v>0</v>
      </c>
      <c r="BL139" s="16" t="s">
        <v>195</v>
      </c>
      <c r="BM139" s="142" t="s">
        <v>294</v>
      </c>
    </row>
    <row r="140" spans="2:65" s="1" customFormat="1" ht="10">
      <c r="B140" s="31"/>
      <c r="D140" s="144" t="s">
        <v>161</v>
      </c>
      <c r="F140" s="145" t="s">
        <v>295</v>
      </c>
      <c r="I140" s="146"/>
      <c r="L140" s="31"/>
      <c r="M140" s="147"/>
      <c r="T140" s="55"/>
      <c r="AT140" s="16" t="s">
        <v>161</v>
      </c>
      <c r="AU140" s="16" t="s">
        <v>85</v>
      </c>
    </row>
    <row r="141" spans="2:65" s="12" customFormat="1" ht="10">
      <c r="B141" s="148"/>
      <c r="D141" s="149" t="s">
        <v>163</v>
      </c>
      <c r="E141" s="150" t="s">
        <v>1</v>
      </c>
      <c r="F141" s="151" t="s">
        <v>632</v>
      </c>
      <c r="H141" s="150" t="s">
        <v>1</v>
      </c>
      <c r="I141" s="152"/>
      <c r="L141" s="148"/>
      <c r="M141" s="153"/>
      <c r="T141" s="154"/>
      <c r="AT141" s="150" t="s">
        <v>163</v>
      </c>
      <c r="AU141" s="150" t="s">
        <v>85</v>
      </c>
      <c r="AV141" s="12" t="s">
        <v>80</v>
      </c>
      <c r="AW141" s="12" t="s">
        <v>31</v>
      </c>
      <c r="AX141" s="12" t="s">
        <v>75</v>
      </c>
      <c r="AY141" s="150" t="s">
        <v>148</v>
      </c>
    </row>
    <row r="142" spans="2:65" s="12" customFormat="1" ht="10">
      <c r="B142" s="148"/>
      <c r="D142" s="149" t="s">
        <v>163</v>
      </c>
      <c r="E142" s="150" t="s">
        <v>1</v>
      </c>
      <c r="F142" s="151" t="s">
        <v>633</v>
      </c>
      <c r="H142" s="150" t="s">
        <v>1</v>
      </c>
      <c r="I142" s="152"/>
      <c r="L142" s="148"/>
      <c r="M142" s="153"/>
      <c r="T142" s="154"/>
      <c r="AT142" s="150" t="s">
        <v>163</v>
      </c>
      <c r="AU142" s="150" t="s">
        <v>85</v>
      </c>
      <c r="AV142" s="12" t="s">
        <v>80</v>
      </c>
      <c r="AW142" s="12" t="s">
        <v>31</v>
      </c>
      <c r="AX142" s="12" t="s">
        <v>75</v>
      </c>
      <c r="AY142" s="150" t="s">
        <v>148</v>
      </c>
    </row>
    <row r="143" spans="2:65" s="12" customFormat="1" ht="10">
      <c r="B143" s="148"/>
      <c r="D143" s="149" t="s">
        <v>163</v>
      </c>
      <c r="E143" s="150" t="s">
        <v>1</v>
      </c>
      <c r="F143" s="151" t="s">
        <v>634</v>
      </c>
      <c r="H143" s="150" t="s">
        <v>1</v>
      </c>
      <c r="I143" s="152"/>
      <c r="L143" s="148"/>
      <c r="M143" s="153"/>
      <c r="T143" s="154"/>
      <c r="AT143" s="150" t="s">
        <v>163</v>
      </c>
      <c r="AU143" s="150" t="s">
        <v>85</v>
      </c>
      <c r="AV143" s="12" t="s">
        <v>80</v>
      </c>
      <c r="AW143" s="12" t="s">
        <v>31</v>
      </c>
      <c r="AX143" s="12" t="s">
        <v>75</v>
      </c>
      <c r="AY143" s="150" t="s">
        <v>148</v>
      </c>
    </row>
    <row r="144" spans="2:65" s="13" customFormat="1" ht="10">
      <c r="B144" s="155"/>
      <c r="D144" s="149" t="s">
        <v>163</v>
      </c>
      <c r="E144" s="156" t="s">
        <v>1</v>
      </c>
      <c r="F144" s="157" t="s">
        <v>635</v>
      </c>
      <c r="H144" s="158">
        <v>7.3</v>
      </c>
      <c r="I144" s="159"/>
      <c r="L144" s="155"/>
      <c r="M144" s="160"/>
      <c r="T144" s="161"/>
      <c r="AT144" s="156" t="s">
        <v>163</v>
      </c>
      <c r="AU144" s="156" t="s">
        <v>85</v>
      </c>
      <c r="AV144" s="13" t="s">
        <v>85</v>
      </c>
      <c r="AW144" s="13" t="s">
        <v>31</v>
      </c>
      <c r="AX144" s="13" t="s">
        <v>80</v>
      </c>
      <c r="AY144" s="156" t="s">
        <v>148</v>
      </c>
    </row>
    <row r="145" spans="2:65" s="1" customFormat="1" ht="21.75" customHeight="1">
      <c r="B145" s="130"/>
      <c r="C145" s="131" t="s">
        <v>151</v>
      </c>
      <c r="D145" s="131" t="s">
        <v>154</v>
      </c>
      <c r="E145" s="132" t="s">
        <v>296</v>
      </c>
      <c r="F145" s="133" t="s">
        <v>297</v>
      </c>
      <c r="G145" s="134" t="s">
        <v>214</v>
      </c>
      <c r="H145" s="135">
        <v>0.36</v>
      </c>
      <c r="I145" s="136"/>
      <c r="J145" s="137">
        <f>ROUND(I145*H145,2)</f>
        <v>0</v>
      </c>
      <c r="K145" s="133" t="s">
        <v>194</v>
      </c>
      <c r="L145" s="31"/>
      <c r="M145" s="138" t="s">
        <v>1</v>
      </c>
      <c r="N145" s="139" t="s">
        <v>40</v>
      </c>
      <c r="P145" s="140">
        <f>O145*H145</f>
        <v>0</v>
      </c>
      <c r="Q145" s="140">
        <v>4.3800000000000002E-3</v>
      </c>
      <c r="R145" s="140">
        <f>Q145*H145</f>
        <v>1.5767999999999999E-3</v>
      </c>
      <c r="S145" s="140">
        <v>0</v>
      </c>
      <c r="T145" s="141">
        <f>S145*H145</f>
        <v>0</v>
      </c>
      <c r="AR145" s="142" t="s">
        <v>195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195</v>
      </c>
      <c r="BM145" s="142" t="s">
        <v>298</v>
      </c>
    </row>
    <row r="146" spans="2:65" s="1" customFormat="1" ht="10">
      <c r="B146" s="31"/>
      <c r="D146" s="144" t="s">
        <v>161</v>
      </c>
      <c r="F146" s="145" t="s">
        <v>299</v>
      </c>
      <c r="I146" s="146"/>
      <c r="L146" s="31"/>
      <c r="M146" s="147"/>
      <c r="T146" s="55"/>
      <c r="AT146" s="16" t="s">
        <v>161</v>
      </c>
      <c r="AU146" s="16" t="s">
        <v>85</v>
      </c>
    </row>
    <row r="147" spans="2:65" s="1" customFormat="1" ht="24.15" customHeight="1">
      <c r="B147" s="130"/>
      <c r="C147" s="131" t="s">
        <v>220</v>
      </c>
      <c r="D147" s="131" t="s">
        <v>154</v>
      </c>
      <c r="E147" s="132" t="s">
        <v>300</v>
      </c>
      <c r="F147" s="133" t="s">
        <v>301</v>
      </c>
      <c r="G147" s="134" t="s">
        <v>214</v>
      </c>
      <c r="H147" s="135">
        <v>0.36</v>
      </c>
      <c r="I147" s="136"/>
      <c r="J147" s="137">
        <f>ROUND(I147*H147,2)</f>
        <v>0</v>
      </c>
      <c r="K147" s="133" t="s">
        <v>194</v>
      </c>
      <c r="L147" s="31"/>
      <c r="M147" s="138" t="s">
        <v>1</v>
      </c>
      <c r="N147" s="139" t="s">
        <v>40</v>
      </c>
      <c r="P147" s="140">
        <f>O147*H147</f>
        <v>0</v>
      </c>
      <c r="Q147" s="140">
        <v>2.2000000000000001E-4</v>
      </c>
      <c r="R147" s="140">
        <f>Q147*H147</f>
        <v>7.9200000000000001E-5</v>
      </c>
      <c r="S147" s="140">
        <v>0</v>
      </c>
      <c r="T147" s="141">
        <f>S147*H147</f>
        <v>0</v>
      </c>
      <c r="AR147" s="142" t="s">
        <v>195</v>
      </c>
      <c r="AT147" s="142" t="s">
        <v>154</v>
      </c>
      <c r="AU147" s="142" t="s">
        <v>85</v>
      </c>
      <c r="AY147" s="16" t="s">
        <v>148</v>
      </c>
      <c r="BE147" s="143">
        <f>IF(N147="základní",J147,0)</f>
        <v>0</v>
      </c>
      <c r="BF147" s="143">
        <f>IF(N147="snížená",J147,0)</f>
        <v>0</v>
      </c>
      <c r="BG147" s="143">
        <f>IF(N147="zákl. přenesená",J147,0)</f>
        <v>0</v>
      </c>
      <c r="BH147" s="143">
        <f>IF(N147="sníž. přenesená",J147,0)</f>
        <v>0</v>
      </c>
      <c r="BI147" s="143">
        <f>IF(N147="nulová",J147,0)</f>
        <v>0</v>
      </c>
      <c r="BJ147" s="16" t="s">
        <v>80</v>
      </c>
      <c r="BK147" s="143">
        <f>ROUND(I147*H147,2)</f>
        <v>0</v>
      </c>
      <c r="BL147" s="16" t="s">
        <v>195</v>
      </c>
      <c r="BM147" s="142" t="s">
        <v>302</v>
      </c>
    </row>
    <row r="148" spans="2:65" s="1" customFormat="1" ht="10">
      <c r="B148" s="31"/>
      <c r="D148" s="144" t="s">
        <v>161</v>
      </c>
      <c r="F148" s="145" t="s">
        <v>303</v>
      </c>
      <c r="I148" s="146"/>
      <c r="L148" s="31"/>
      <c r="M148" s="147"/>
      <c r="T148" s="55"/>
      <c r="AT148" s="16" t="s">
        <v>161</v>
      </c>
      <c r="AU148" s="16" t="s">
        <v>85</v>
      </c>
    </row>
    <row r="149" spans="2:65" s="1" customFormat="1" ht="24.15" customHeight="1">
      <c r="B149" s="130"/>
      <c r="C149" s="131" t="s">
        <v>228</v>
      </c>
      <c r="D149" s="131" t="s">
        <v>154</v>
      </c>
      <c r="E149" s="132" t="s">
        <v>636</v>
      </c>
      <c r="F149" s="133" t="s">
        <v>637</v>
      </c>
      <c r="G149" s="134" t="s">
        <v>214</v>
      </c>
      <c r="H149" s="135">
        <v>7.3</v>
      </c>
      <c r="I149" s="136"/>
      <c r="J149" s="137">
        <f>ROUND(I149*H149,2)</f>
        <v>0</v>
      </c>
      <c r="K149" s="133" t="s">
        <v>194</v>
      </c>
      <c r="L149" s="31"/>
      <c r="M149" s="138" t="s">
        <v>1</v>
      </c>
      <c r="N149" s="139" t="s">
        <v>40</v>
      </c>
      <c r="P149" s="140">
        <f>O149*H149</f>
        <v>0</v>
      </c>
      <c r="Q149" s="140">
        <v>2.3099999999999999E-2</v>
      </c>
      <c r="R149" s="140">
        <f>Q149*H149</f>
        <v>0.16863</v>
      </c>
      <c r="S149" s="140">
        <v>0</v>
      </c>
      <c r="T149" s="141">
        <f>S149*H149</f>
        <v>0</v>
      </c>
      <c r="AR149" s="142" t="s">
        <v>195</v>
      </c>
      <c r="AT149" s="142" t="s">
        <v>154</v>
      </c>
      <c r="AU149" s="142" t="s">
        <v>85</v>
      </c>
      <c r="AY149" s="16" t="s">
        <v>148</v>
      </c>
      <c r="BE149" s="143">
        <f>IF(N149="základní",J149,0)</f>
        <v>0</v>
      </c>
      <c r="BF149" s="143">
        <f>IF(N149="snížená",J149,0)</f>
        <v>0</v>
      </c>
      <c r="BG149" s="143">
        <f>IF(N149="zákl. přenesená",J149,0)</f>
        <v>0</v>
      </c>
      <c r="BH149" s="143">
        <f>IF(N149="sníž. přenesená",J149,0)</f>
        <v>0</v>
      </c>
      <c r="BI149" s="143">
        <f>IF(N149="nulová",J149,0)</f>
        <v>0</v>
      </c>
      <c r="BJ149" s="16" t="s">
        <v>80</v>
      </c>
      <c r="BK149" s="143">
        <f>ROUND(I149*H149,2)</f>
        <v>0</v>
      </c>
      <c r="BL149" s="16" t="s">
        <v>195</v>
      </c>
      <c r="BM149" s="142" t="s">
        <v>638</v>
      </c>
    </row>
    <row r="150" spans="2:65" s="1" customFormat="1" ht="10">
      <c r="B150" s="31"/>
      <c r="D150" s="144" t="s">
        <v>161</v>
      </c>
      <c r="F150" s="145" t="s">
        <v>639</v>
      </c>
      <c r="I150" s="146"/>
      <c r="L150" s="31"/>
      <c r="M150" s="147"/>
      <c r="T150" s="55"/>
      <c r="AT150" s="16" t="s">
        <v>161</v>
      </c>
      <c r="AU150" s="16" t="s">
        <v>85</v>
      </c>
    </row>
    <row r="151" spans="2:65" s="12" customFormat="1" ht="10">
      <c r="B151" s="148"/>
      <c r="D151" s="149" t="s">
        <v>163</v>
      </c>
      <c r="E151" s="150" t="s">
        <v>1</v>
      </c>
      <c r="F151" s="151" t="s">
        <v>632</v>
      </c>
      <c r="H151" s="150" t="s">
        <v>1</v>
      </c>
      <c r="I151" s="152"/>
      <c r="L151" s="148"/>
      <c r="M151" s="153"/>
      <c r="T151" s="154"/>
      <c r="AT151" s="150" t="s">
        <v>163</v>
      </c>
      <c r="AU151" s="150" t="s">
        <v>85</v>
      </c>
      <c r="AV151" s="12" t="s">
        <v>80</v>
      </c>
      <c r="AW151" s="12" t="s">
        <v>31</v>
      </c>
      <c r="AX151" s="12" t="s">
        <v>75</v>
      </c>
      <c r="AY151" s="150" t="s">
        <v>148</v>
      </c>
    </row>
    <row r="152" spans="2:65" s="12" customFormat="1" ht="10">
      <c r="B152" s="148"/>
      <c r="D152" s="149" t="s">
        <v>163</v>
      </c>
      <c r="E152" s="150" t="s">
        <v>1</v>
      </c>
      <c r="F152" s="151" t="s">
        <v>633</v>
      </c>
      <c r="H152" s="150" t="s">
        <v>1</v>
      </c>
      <c r="I152" s="152"/>
      <c r="L152" s="148"/>
      <c r="M152" s="153"/>
      <c r="T152" s="154"/>
      <c r="AT152" s="150" t="s">
        <v>163</v>
      </c>
      <c r="AU152" s="150" t="s">
        <v>85</v>
      </c>
      <c r="AV152" s="12" t="s">
        <v>80</v>
      </c>
      <c r="AW152" s="12" t="s">
        <v>31</v>
      </c>
      <c r="AX152" s="12" t="s">
        <v>75</v>
      </c>
      <c r="AY152" s="150" t="s">
        <v>148</v>
      </c>
    </row>
    <row r="153" spans="2:65" s="12" customFormat="1" ht="10">
      <c r="B153" s="148"/>
      <c r="D153" s="149" t="s">
        <v>163</v>
      </c>
      <c r="E153" s="150" t="s">
        <v>1</v>
      </c>
      <c r="F153" s="151" t="s">
        <v>634</v>
      </c>
      <c r="H153" s="150" t="s">
        <v>1</v>
      </c>
      <c r="I153" s="152"/>
      <c r="L153" s="148"/>
      <c r="M153" s="153"/>
      <c r="T153" s="154"/>
      <c r="AT153" s="150" t="s">
        <v>163</v>
      </c>
      <c r="AU153" s="150" t="s">
        <v>85</v>
      </c>
      <c r="AV153" s="12" t="s">
        <v>80</v>
      </c>
      <c r="AW153" s="12" t="s">
        <v>31</v>
      </c>
      <c r="AX153" s="12" t="s">
        <v>75</v>
      </c>
      <c r="AY153" s="150" t="s">
        <v>148</v>
      </c>
    </row>
    <row r="154" spans="2:65" s="13" customFormat="1" ht="10">
      <c r="B154" s="155"/>
      <c r="D154" s="149" t="s">
        <v>163</v>
      </c>
      <c r="E154" s="156" t="s">
        <v>1</v>
      </c>
      <c r="F154" s="157" t="s">
        <v>635</v>
      </c>
      <c r="H154" s="158">
        <v>7.3</v>
      </c>
      <c r="I154" s="159"/>
      <c r="L154" s="155"/>
      <c r="M154" s="160"/>
      <c r="T154" s="161"/>
      <c r="AT154" s="156" t="s">
        <v>163</v>
      </c>
      <c r="AU154" s="156" t="s">
        <v>85</v>
      </c>
      <c r="AV154" s="13" t="s">
        <v>85</v>
      </c>
      <c r="AW154" s="13" t="s">
        <v>31</v>
      </c>
      <c r="AX154" s="13" t="s">
        <v>80</v>
      </c>
      <c r="AY154" s="156" t="s">
        <v>148</v>
      </c>
    </row>
    <row r="155" spans="2:65" s="1" customFormat="1" ht="24.15" customHeight="1">
      <c r="B155" s="130"/>
      <c r="C155" s="131" t="s">
        <v>235</v>
      </c>
      <c r="D155" s="131" t="s">
        <v>154</v>
      </c>
      <c r="E155" s="132" t="s">
        <v>304</v>
      </c>
      <c r="F155" s="133" t="s">
        <v>305</v>
      </c>
      <c r="G155" s="134" t="s">
        <v>214</v>
      </c>
      <c r="H155" s="135">
        <v>0.36</v>
      </c>
      <c r="I155" s="136"/>
      <c r="J155" s="137">
        <f>ROUND(I155*H155,2)</f>
        <v>0</v>
      </c>
      <c r="K155" s="133" t="s">
        <v>194</v>
      </c>
      <c r="L155" s="31"/>
      <c r="M155" s="138" t="s">
        <v>1</v>
      </c>
      <c r="N155" s="139" t="s">
        <v>40</v>
      </c>
      <c r="P155" s="140">
        <f>O155*H155</f>
        <v>0</v>
      </c>
      <c r="Q155" s="140">
        <v>2.7499999999999998E-3</v>
      </c>
      <c r="R155" s="140">
        <f>Q155*H155</f>
        <v>9.8999999999999999E-4</v>
      </c>
      <c r="S155" s="140">
        <v>0</v>
      </c>
      <c r="T155" s="141">
        <f>S155*H155</f>
        <v>0</v>
      </c>
      <c r="AR155" s="142" t="s">
        <v>195</v>
      </c>
      <c r="AT155" s="142" t="s">
        <v>154</v>
      </c>
      <c r="AU155" s="142" t="s">
        <v>85</v>
      </c>
      <c r="AY155" s="16" t="s">
        <v>148</v>
      </c>
      <c r="BE155" s="143">
        <f>IF(N155="základní",J155,0)</f>
        <v>0</v>
      </c>
      <c r="BF155" s="143">
        <f>IF(N155="snížená",J155,0)</f>
        <v>0</v>
      </c>
      <c r="BG155" s="143">
        <f>IF(N155="zákl. přenesená",J155,0)</f>
        <v>0</v>
      </c>
      <c r="BH155" s="143">
        <f>IF(N155="sníž. přenesená",J155,0)</f>
        <v>0</v>
      </c>
      <c r="BI155" s="143">
        <f>IF(N155="nulová",J155,0)</f>
        <v>0</v>
      </c>
      <c r="BJ155" s="16" t="s">
        <v>80</v>
      </c>
      <c r="BK155" s="143">
        <f>ROUND(I155*H155,2)</f>
        <v>0</v>
      </c>
      <c r="BL155" s="16" t="s">
        <v>195</v>
      </c>
      <c r="BM155" s="142" t="s">
        <v>306</v>
      </c>
    </row>
    <row r="156" spans="2:65" s="1" customFormat="1" ht="10">
      <c r="B156" s="31"/>
      <c r="D156" s="144" t="s">
        <v>161</v>
      </c>
      <c r="F156" s="145" t="s">
        <v>307</v>
      </c>
      <c r="I156" s="146"/>
      <c r="L156" s="31"/>
      <c r="M156" s="147"/>
      <c r="T156" s="55"/>
      <c r="AT156" s="16" t="s">
        <v>161</v>
      </c>
      <c r="AU156" s="16" t="s">
        <v>85</v>
      </c>
    </row>
    <row r="157" spans="2:65" s="11" customFormat="1" ht="22.75" customHeight="1">
      <c r="B157" s="118"/>
      <c r="D157" s="119" t="s">
        <v>74</v>
      </c>
      <c r="E157" s="128" t="s">
        <v>243</v>
      </c>
      <c r="F157" s="128" t="s">
        <v>554</v>
      </c>
      <c r="I157" s="121"/>
      <c r="J157" s="129">
        <f>BK157</f>
        <v>0</v>
      </c>
      <c r="L157" s="118"/>
      <c r="M157" s="123"/>
      <c r="P157" s="124">
        <f>SUM(P158:P162)</f>
        <v>0</v>
      </c>
      <c r="R157" s="124">
        <f>SUM(R158:R162)</f>
        <v>5.5999999999999995E-4</v>
      </c>
      <c r="T157" s="125">
        <f>SUM(T158:T162)</f>
        <v>1.496</v>
      </c>
      <c r="AR157" s="119" t="s">
        <v>80</v>
      </c>
      <c r="AT157" s="126" t="s">
        <v>74</v>
      </c>
      <c r="AU157" s="126" t="s">
        <v>80</v>
      </c>
      <c r="AY157" s="119" t="s">
        <v>148</v>
      </c>
      <c r="BK157" s="127">
        <f>SUM(BK158:BK162)</f>
        <v>0</v>
      </c>
    </row>
    <row r="158" spans="2:65" s="1" customFormat="1" ht="16.5" customHeight="1">
      <c r="B158" s="130"/>
      <c r="C158" s="131" t="s">
        <v>243</v>
      </c>
      <c r="D158" s="131" t="s">
        <v>154</v>
      </c>
      <c r="E158" s="132" t="s">
        <v>640</v>
      </c>
      <c r="F158" s="133" t="s">
        <v>641</v>
      </c>
      <c r="G158" s="134" t="s">
        <v>238</v>
      </c>
      <c r="H158" s="135">
        <v>2</v>
      </c>
      <c r="I158" s="136"/>
      <c r="J158" s="137">
        <f>ROUND(I158*H158,2)</f>
        <v>0</v>
      </c>
      <c r="K158" s="133" t="s">
        <v>1</v>
      </c>
      <c r="L158" s="31"/>
      <c r="M158" s="138" t="s">
        <v>1</v>
      </c>
      <c r="N158" s="139" t="s">
        <v>40</v>
      </c>
      <c r="P158" s="140">
        <f>O158*H158</f>
        <v>0</v>
      </c>
      <c r="Q158" s="140">
        <v>0</v>
      </c>
      <c r="R158" s="140">
        <f>Q158*H158</f>
        <v>0</v>
      </c>
      <c r="S158" s="140">
        <v>0</v>
      </c>
      <c r="T158" s="141">
        <f>S158*H158</f>
        <v>0</v>
      </c>
      <c r="AR158" s="142" t="s">
        <v>195</v>
      </c>
      <c r="AT158" s="142" t="s">
        <v>154</v>
      </c>
      <c r="AU158" s="142" t="s">
        <v>85</v>
      </c>
      <c r="AY158" s="16" t="s">
        <v>148</v>
      </c>
      <c r="BE158" s="143">
        <f>IF(N158="základní",J158,0)</f>
        <v>0</v>
      </c>
      <c r="BF158" s="143">
        <f>IF(N158="snížená",J158,0)</f>
        <v>0</v>
      </c>
      <c r="BG158" s="143">
        <f>IF(N158="zákl. přenesená",J158,0)</f>
        <v>0</v>
      </c>
      <c r="BH158" s="143">
        <f>IF(N158="sníž. přenesená",J158,0)</f>
        <v>0</v>
      </c>
      <c r="BI158" s="143">
        <f>IF(N158="nulová",J158,0)</f>
        <v>0</v>
      </c>
      <c r="BJ158" s="16" t="s">
        <v>80</v>
      </c>
      <c r="BK158" s="143">
        <f>ROUND(I158*H158,2)</f>
        <v>0</v>
      </c>
      <c r="BL158" s="16" t="s">
        <v>195</v>
      </c>
      <c r="BM158" s="142" t="s">
        <v>642</v>
      </c>
    </row>
    <row r="159" spans="2:65" s="13" customFormat="1" ht="10">
      <c r="B159" s="155"/>
      <c r="D159" s="149" t="s">
        <v>163</v>
      </c>
      <c r="E159" s="156" t="s">
        <v>1</v>
      </c>
      <c r="F159" s="157" t="s">
        <v>85</v>
      </c>
      <c r="H159" s="158">
        <v>2</v>
      </c>
      <c r="I159" s="159"/>
      <c r="L159" s="155"/>
      <c r="M159" s="160"/>
      <c r="T159" s="161"/>
      <c r="AT159" s="156" t="s">
        <v>163</v>
      </c>
      <c r="AU159" s="156" t="s">
        <v>85</v>
      </c>
      <c r="AV159" s="13" t="s">
        <v>85</v>
      </c>
      <c r="AW159" s="13" t="s">
        <v>31</v>
      </c>
      <c r="AX159" s="13" t="s">
        <v>80</v>
      </c>
      <c r="AY159" s="156" t="s">
        <v>148</v>
      </c>
    </row>
    <row r="160" spans="2:65" s="1" customFormat="1" ht="16.5" customHeight="1">
      <c r="B160" s="130"/>
      <c r="C160" s="176" t="s">
        <v>250</v>
      </c>
      <c r="D160" s="176" t="s">
        <v>269</v>
      </c>
      <c r="E160" s="177" t="s">
        <v>643</v>
      </c>
      <c r="F160" s="178" t="s">
        <v>644</v>
      </c>
      <c r="G160" s="179" t="s">
        <v>238</v>
      </c>
      <c r="H160" s="180">
        <v>2</v>
      </c>
      <c r="I160" s="181"/>
      <c r="J160" s="182">
        <f>ROUND(I160*H160,2)</f>
        <v>0</v>
      </c>
      <c r="K160" s="178" t="s">
        <v>194</v>
      </c>
      <c r="L160" s="183"/>
      <c r="M160" s="184" t="s">
        <v>1</v>
      </c>
      <c r="N160" s="185" t="s">
        <v>40</v>
      </c>
      <c r="P160" s="140">
        <f>O160*H160</f>
        <v>0</v>
      </c>
      <c r="Q160" s="140">
        <v>2.7999999999999998E-4</v>
      </c>
      <c r="R160" s="140">
        <f>Q160*H160</f>
        <v>5.5999999999999995E-4</v>
      </c>
      <c r="S160" s="140">
        <v>0</v>
      </c>
      <c r="T160" s="141">
        <f>S160*H160</f>
        <v>0</v>
      </c>
      <c r="AR160" s="142" t="s">
        <v>235</v>
      </c>
      <c r="AT160" s="142" t="s">
        <v>269</v>
      </c>
      <c r="AU160" s="142" t="s">
        <v>85</v>
      </c>
      <c r="AY160" s="16" t="s">
        <v>148</v>
      </c>
      <c r="BE160" s="143">
        <f>IF(N160="základní",J160,0)</f>
        <v>0</v>
      </c>
      <c r="BF160" s="143">
        <f>IF(N160="snížená",J160,0)</f>
        <v>0</v>
      </c>
      <c r="BG160" s="143">
        <f>IF(N160="zákl. přenesená",J160,0)</f>
        <v>0</v>
      </c>
      <c r="BH160" s="143">
        <f>IF(N160="sníž. přenesená",J160,0)</f>
        <v>0</v>
      </c>
      <c r="BI160" s="143">
        <f>IF(N160="nulová",J160,0)</f>
        <v>0</v>
      </c>
      <c r="BJ160" s="16" t="s">
        <v>80</v>
      </c>
      <c r="BK160" s="143">
        <f>ROUND(I160*H160,2)</f>
        <v>0</v>
      </c>
      <c r="BL160" s="16" t="s">
        <v>195</v>
      </c>
      <c r="BM160" s="142" t="s">
        <v>645</v>
      </c>
    </row>
    <row r="161" spans="2:65" s="1" customFormat="1" ht="24.15" customHeight="1">
      <c r="B161" s="130"/>
      <c r="C161" s="131" t="s">
        <v>256</v>
      </c>
      <c r="D161" s="131" t="s">
        <v>154</v>
      </c>
      <c r="E161" s="132" t="s">
        <v>646</v>
      </c>
      <c r="F161" s="133" t="s">
        <v>647</v>
      </c>
      <c r="G161" s="134" t="s">
        <v>238</v>
      </c>
      <c r="H161" s="135">
        <v>4</v>
      </c>
      <c r="I161" s="136"/>
      <c r="J161" s="137">
        <f>ROUND(I161*H161,2)</f>
        <v>0</v>
      </c>
      <c r="K161" s="133" t="s">
        <v>158</v>
      </c>
      <c r="L161" s="31"/>
      <c r="M161" s="138" t="s">
        <v>1</v>
      </c>
      <c r="N161" s="139" t="s">
        <v>40</v>
      </c>
      <c r="P161" s="140">
        <f>O161*H161</f>
        <v>0</v>
      </c>
      <c r="Q161" s="140">
        <v>0</v>
      </c>
      <c r="R161" s="140">
        <f>Q161*H161</f>
        <v>0</v>
      </c>
      <c r="S161" s="140">
        <v>0.374</v>
      </c>
      <c r="T161" s="141">
        <f>S161*H161</f>
        <v>1.496</v>
      </c>
      <c r="AR161" s="142" t="s">
        <v>195</v>
      </c>
      <c r="AT161" s="142" t="s">
        <v>154</v>
      </c>
      <c r="AU161" s="142" t="s">
        <v>85</v>
      </c>
      <c r="AY161" s="16" t="s">
        <v>148</v>
      </c>
      <c r="BE161" s="143">
        <f>IF(N161="základní",J161,0)</f>
        <v>0</v>
      </c>
      <c r="BF161" s="143">
        <f>IF(N161="snížená",J161,0)</f>
        <v>0</v>
      </c>
      <c r="BG161" s="143">
        <f>IF(N161="zákl. přenesená",J161,0)</f>
        <v>0</v>
      </c>
      <c r="BH161" s="143">
        <f>IF(N161="sníž. přenesená",J161,0)</f>
        <v>0</v>
      </c>
      <c r="BI161" s="143">
        <f>IF(N161="nulová",J161,0)</f>
        <v>0</v>
      </c>
      <c r="BJ161" s="16" t="s">
        <v>80</v>
      </c>
      <c r="BK161" s="143">
        <f>ROUND(I161*H161,2)</f>
        <v>0</v>
      </c>
      <c r="BL161" s="16" t="s">
        <v>195</v>
      </c>
      <c r="BM161" s="142" t="s">
        <v>648</v>
      </c>
    </row>
    <row r="162" spans="2:65" s="1" customFormat="1" ht="10">
      <c r="B162" s="31"/>
      <c r="D162" s="144" t="s">
        <v>161</v>
      </c>
      <c r="F162" s="145" t="s">
        <v>649</v>
      </c>
      <c r="I162" s="146"/>
      <c r="L162" s="31"/>
      <c r="M162" s="147"/>
      <c r="T162" s="55"/>
      <c r="AT162" s="16" t="s">
        <v>161</v>
      </c>
      <c r="AU162" s="16" t="s">
        <v>85</v>
      </c>
    </row>
    <row r="163" spans="2:65" s="11" customFormat="1" ht="22.75" customHeight="1">
      <c r="B163" s="118"/>
      <c r="D163" s="119" t="s">
        <v>74</v>
      </c>
      <c r="E163" s="128" t="s">
        <v>308</v>
      </c>
      <c r="F163" s="128" t="s">
        <v>309</v>
      </c>
      <c r="I163" s="121"/>
      <c r="J163" s="129">
        <f>BK163</f>
        <v>0</v>
      </c>
      <c r="L163" s="118"/>
      <c r="M163" s="123"/>
      <c r="P163" s="124">
        <f>SUM(P164:P165)</f>
        <v>0</v>
      </c>
      <c r="R163" s="124">
        <f>SUM(R164:R165)</f>
        <v>0</v>
      </c>
      <c r="T163" s="125">
        <f>SUM(T164:T165)</f>
        <v>0</v>
      </c>
      <c r="AR163" s="119" t="s">
        <v>80</v>
      </c>
      <c r="AT163" s="126" t="s">
        <v>74</v>
      </c>
      <c r="AU163" s="126" t="s">
        <v>80</v>
      </c>
      <c r="AY163" s="119" t="s">
        <v>148</v>
      </c>
      <c r="BK163" s="127">
        <f>SUM(BK164:BK165)</f>
        <v>0</v>
      </c>
    </row>
    <row r="164" spans="2:65" s="1" customFormat="1" ht="21.75" customHeight="1">
      <c r="B164" s="130"/>
      <c r="C164" s="131" t="s">
        <v>8</v>
      </c>
      <c r="D164" s="131" t="s">
        <v>154</v>
      </c>
      <c r="E164" s="132" t="s">
        <v>310</v>
      </c>
      <c r="F164" s="133" t="s">
        <v>311</v>
      </c>
      <c r="G164" s="134" t="s">
        <v>193</v>
      </c>
      <c r="H164" s="135">
        <v>0.65700000000000003</v>
      </c>
      <c r="I164" s="136"/>
      <c r="J164" s="137">
        <f>ROUND(I164*H164,2)</f>
        <v>0</v>
      </c>
      <c r="K164" s="133" t="s">
        <v>194</v>
      </c>
      <c r="L164" s="31"/>
      <c r="M164" s="138" t="s">
        <v>1</v>
      </c>
      <c r="N164" s="139" t="s">
        <v>40</v>
      </c>
      <c r="P164" s="140">
        <f>O164*H164</f>
        <v>0</v>
      </c>
      <c r="Q164" s="140">
        <v>0</v>
      </c>
      <c r="R164" s="140">
        <f>Q164*H164</f>
        <v>0</v>
      </c>
      <c r="S164" s="140">
        <v>0</v>
      </c>
      <c r="T164" s="141">
        <f>S164*H164</f>
        <v>0</v>
      </c>
      <c r="AR164" s="142" t="s">
        <v>195</v>
      </c>
      <c r="AT164" s="142" t="s">
        <v>154</v>
      </c>
      <c r="AU164" s="142" t="s">
        <v>85</v>
      </c>
      <c r="AY164" s="16" t="s">
        <v>148</v>
      </c>
      <c r="BE164" s="143">
        <f>IF(N164="základní",J164,0)</f>
        <v>0</v>
      </c>
      <c r="BF164" s="143">
        <f>IF(N164="snížená",J164,0)</f>
        <v>0</v>
      </c>
      <c r="BG164" s="143">
        <f>IF(N164="zákl. přenesená",J164,0)</f>
        <v>0</v>
      </c>
      <c r="BH164" s="143">
        <f>IF(N164="sníž. přenesená",J164,0)</f>
        <v>0</v>
      </c>
      <c r="BI164" s="143">
        <f>IF(N164="nulová",J164,0)</f>
        <v>0</v>
      </c>
      <c r="BJ164" s="16" t="s">
        <v>80</v>
      </c>
      <c r="BK164" s="143">
        <f>ROUND(I164*H164,2)</f>
        <v>0</v>
      </c>
      <c r="BL164" s="16" t="s">
        <v>195</v>
      </c>
      <c r="BM164" s="142" t="s">
        <v>312</v>
      </c>
    </row>
    <row r="165" spans="2:65" s="1" customFormat="1" ht="10">
      <c r="B165" s="31"/>
      <c r="D165" s="144" t="s">
        <v>161</v>
      </c>
      <c r="F165" s="145" t="s">
        <v>313</v>
      </c>
      <c r="I165" s="146"/>
      <c r="L165" s="31"/>
      <c r="M165" s="147"/>
      <c r="T165" s="55"/>
      <c r="AT165" s="16" t="s">
        <v>161</v>
      </c>
      <c r="AU165" s="16" t="s">
        <v>85</v>
      </c>
    </row>
    <row r="166" spans="2:65" s="11" customFormat="1" ht="25.9" customHeight="1">
      <c r="B166" s="118"/>
      <c r="D166" s="119" t="s">
        <v>74</v>
      </c>
      <c r="E166" s="120" t="s">
        <v>146</v>
      </c>
      <c r="F166" s="120" t="s">
        <v>147</v>
      </c>
      <c r="I166" s="121"/>
      <c r="J166" s="122">
        <f>BK166</f>
        <v>0</v>
      </c>
      <c r="L166" s="118"/>
      <c r="M166" s="123"/>
      <c r="P166" s="124">
        <f>P167+P191+P217+P220+P226+P242</f>
        <v>0</v>
      </c>
      <c r="R166" s="124">
        <f>R167+R191+R217+R220+R226+R242</f>
        <v>17.634775439999999</v>
      </c>
      <c r="T166" s="125">
        <f>T167+T191+T217+T220+T226+T242</f>
        <v>0</v>
      </c>
      <c r="AR166" s="119" t="s">
        <v>85</v>
      </c>
      <c r="AT166" s="126" t="s">
        <v>74</v>
      </c>
      <c r="AU166" s="126" t="s">
        <v>75</v>
      </c>
      <c r="AY166" s="119" t="s">
        <v>148</v>
      </c>
      <c r="BK166" s="127">
        <f>BK167+BK191+BK217+BK220+BK226+BK242</f>
        <v>0</v>
      </c>
    </row>
    <row r="167" spans="2:65" s="11" customFormat="1" ht="22.75" customHeight="1">
      <c r="B167" s="118"/>
      <c r="D167" s="119" t="s">
        <v>74</v>
      </c>
      <c r="E167" s="128" t="s">
        <v>210</v>
      </c>
      <c r="F167" s="128" t="s">
        <v>211</v>
      </c>
      <c r="I167" s="121"/>
      <c r="J167" s="129">
        <f>BK167</f>
        <v>0</v>
      </c>
      <c r="L167" s="118"/>
      <c r="M167" s="123"/>
      <c r="P167" s="124">
        <f>SUM(P168:P190)</f>
        <v>0</v>
      </c>
      <c r="R167" s="124">
        <f>SUM(R168:R190)</f>
        <v>11.1543683</v>
      </c>
      <c r="T167" s="125">
        <f>SUM(T168:T190)</f>
        <v>0</v>
      </c>
      <c r="AR167" s="119" t="s">
        <v>85</v>
      </c>
      <c r="AT167" s="126" t="s">
        <v>74</v>
      </c>
      <c r="AU167" s="126" t="s">
        <v>80</v>
      </c>
      <c r="AY167" s="119" t="s">
        <v>148</v>
      </c>
      <c r="BK167" s="127">
        <f>SUM(BK168:BK190)</f>
        <v>0</v>
      </c>
    </row>
    <row r="168" spans="2:65" s="1" customFormat="1" ht="24.15" customHeight="1">
      <c r="B168" s="130"/>
      <c r="C168" s="131" t="s">
        <v>264</v>
      </c>
      <c r="D168" s="131" t="s">
        <v>154</v>
      </c>
      <c r="E168" s="132" t="s">
        <v>314</v>
      </c>
      <c r="F168" s="133" t="s">
        <v>315</v>
      </c>
      <c r="G168" s="134" t="s">
        <v>214</v>
      </c>
      <c r="H168" s="135">
        <v>561.70000000000005</v>
      </c>
      <c r="I168" s="136"/>
      <c r="J168" s="137">
        <f>ROUND(I168*H168,2)</f>
        <v>0</v>
      </c>
      <c r="K168" s="133" t="s">
        <v>194</v>
      </c>
      <c r="L168" s="31"/>
      <c r="M168" s="138" t="s">
        <v>1</v>
      </c>
      <c r="N168" s="139" t="s">
        <v>40</v>
      </c>
      <c r="P168" s="140">
        <f>O168*H168</f>
        <v>0</v>
      </c>
      <c r="Q168" s="140">
        <v>0</v>
      </c>
      <c r="R168" s="140">
        <f>Q168*H168</f>
        <v>0</v>
      </c>
      <c r="S168" s="140">
        <v>0</v>
      </c>
      <c r="T168" s="141">
        <f>S168*H168</f>
        <v>0</v>
      </c>
      <c r="AR168" s="142" t="s">
        <v>215</v>
      </c>
      <c r="AT168" s="142" t="s">
        <v>154</v>
      </c>
      <c r="AU168" s="142" t="s">
        <v>85</v>
      </c>
      <c r="AY168" s="16" t="s">
        <v>148</v>
      </c>
      <c r="BE168" s="143">
        <f>IF(N168="základní",J168,0)</f>
        <v>0</v>
      </c>
      <c r="BF168" s="143">
        <f>IF(N168="snížená",J168,0)</f>
        <v>0</v>
      </c>
      <c r="BG168" s="143">
        <f>IF(N168="zákl. přenesená",J168,0)</f>
        <v>0</v>
      </c>
      <c r="BH168" s="143">
        <f>IF(N168="sníž. přenesená",J168,0)</f>
        <v>0</v>
      </c>
      <c r="BI168" s="143">
        <f>IF(N168="nulová",J168,0)</f>
        <v>0</v>
      </c>
      <c r="BJ168" s="16" t="s">
        <v>80</v>
      </c>
      <c r="BK168" s="143">
        <f>ROUND(I168*H168,2)</f>
        <v>0</v>
      </c>
      <c r="BL168" s="16" t="s">
        <v>215</v>
      </c>
      <c r="BM168" s="142" t="s">
        <v>650</v>
      </c>
    </row>
    <row r="169" spans="2:65" s="1" customFormat="1" ht="10">
      <c r="B169" s="31"/>
      <c r="D169" s="144" t="s">
        <v>161</v>
      </c>
      <c r="F169" s="145" t="s">
        <v>317</v>
      </c>
      <c r="I169" s="146"/>
      <c r="L169" s="31"/>
      <c r="M169" s="147"/>
      <c r="T169" s="55"/>
      <c r="AT169" s="16" t="s">
        <v>161</v>
      </c>
      <c r="AU169" s="16" t="s">
        <v>85</v>
      </c>
    </row>
    <row r="170" spans="2:65" s="1" customFormat="1" ht="16.5" customHeight="1">
      <c r="B170" s="130"/>
      <c r="C170" s="176" t="s">
        <v>273</v>
      </c>
      <c r="D170" s="176" t="s">
        <v>269</v>
      </c>
      <c r="E170" s="177" t="s">
        <v>651</v>
      </c>
      <c r="F170" s="178" t="s">
        <v>652</v>
      </c>
      <c r="G170" s="179" t="s">
        <v>653</v>
      </c>
      <c r="H170" s="180">
        <v>561.70000000000005</v>
      </c>
      <c r="I170" s="181"/>
      <c r="J170" s="182">
        <f>ROUND(I170*H170,2)</f>
        <v>0</v>
      </c>
      <c r="K170" s="178" t="s">
        <v>158</v>
      </c>
      <c r="L170" s="183"/>
      <c r="M170" s="184" t="s">
        <v>1</v>
      </c>
      <c r="N170" s="185" t="s">
        <v>40</v>
      </c>
      <c r="P170" s="140">
        <f>O170*H170</f>
        <v>0</v>
      </c>
      <c r="Q170" s="140">
        <v>1E-3</v>
      </c>
      <c r="R170" s="140">
        <f>Q170*H170</f>
        <v>0.56170000000000009</v>
      </c>
      <c r="S170" s="140">
        <v>0</v>
      </c>
      <c r="T170" s="141">
        <f>S170*H170</f>
        <v>0</v>
      </c>
      <c r="AR170" s="142" t="s">
        <v>321</v>
      </c>
      <c r="AT170" s="142" t="s">
        <v>269</v>
      </c>
      <c r="AU170" s="142" t="s">
        <v>85</v>
      </c>
      <c r="AY170" s="16" t="s">
        <v>148</v>
      </c>
      <c r="BE170" s="143">
        <f>IF(N170="základní",J170,0)</f>
        <v>0</v>
      </c>
      <c r="BF170" s="143">
        <f>IF(N170="snížená",J170,0)</f>
        <v>0</v>
      </c>
      <c r="BG170" s="143">
        <f>IF(N170="zákl. přenesená",J170,0)</f>
        <v>0</v>
      </c>
      <c r="BH170" s="143">
        <f>IF(N170="sníž. přenesená",J170,0)</f>
        <v>0</v>
      </c>
      <c r="BI170" s="143">
        <f>IF(N170="nulová",J170,0)</f>
        <v>0</v>
      </c>
      <c r="BJ170" s="16" t="s">
        <v>80</v>
      </c>
      <c r="BK170" s="143">
        <f>ROUND(I170*H170,2)</f>
        <v>0</v>
      </c>
      <c r="BL170" s="16" t="s">
        <v>215</v>
      </c>
      <c r="BM170" s="142" t="s">
        <v>654</v>
      </c>
    </row>
    <row r="171" spans="2:65" s="1" customFormat="1" ht="24.15" customHeight="1">
      <c r="B171" s="130"/>
      <c r="C171" s="131" t="s">
        <v>345</v>
      </c>
      <c r="D171" s="131" t="s">
        <v>154</v>
      </c>
      <c r="E171" s="132" t="s">
        <v>324</v>
      </c>
      <c r="F171" s="133" t="s">
        <v>325</v>
      </c>
      <c r="G171" s="134" t="s">
        <v>214</v>
      </c>
      <c r="H171" s="135">
        <v>533.48</v>
      </c>
      <c r="I171" s="136"/>
      <c r="J171" s="137">
        <f>ROUND(I171*H171,2)</f>
        <v>0</v>
      </c>
      <c r="K171" s="133" t="s">
        <v>194</v>
      </c>
      <c r="L171" s="31"/>
      <c r="M171" s="138" t="s">
        <v>1</v>
      </c>
      <c r="N171" s="139" t="s">
        <v>40</v>
      </c>
      <c r="P171" s="140">
        <f>O171*H171</f>
        <v>0</v>
      </c>
      <c r="Q171" s="140">
        <v>8.8000000000000003E-4</v>
      </c>
      <c r="R171" s="140">
        <f>Q171*H171</f>
        <v>0.46946240000000006</v>
      </c>
      <c r="S171" s="140">
        <v>0</v>
      </c>
      <c r="T171" s="141">
        <f>S171*H171</f>
        <v>0</v>
      </c>
      <c r="AR171" s="142" t="s">
        <v>215</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215</v>
      </c>
      <c r="BM171" s="142" t="s">
        <v>326</v>
      </c>
    </row>
    <row r="172" spans="2:65" s="1" customFormat="1" ht="10">
      <c r="B172" s="31"/>
      <c r="D172" s="144" t="s">
        <v>161</v>
      </c>
      <c r="F172" s="145" t="s">
        <v>327</v>
      </c>
      <c r="I172" s="146"/>
      <c r="L172" s="31"/>
      <c r="M172" s="147"/>
      <c r="T172" s="55"/>
      <c r="AT172" s="16" t="s">
        <v>161</v>
      </c>
      <c r="AU172" s="16" t="s">
        <v>85</v>
      </c>
    </row>
    <row r="173" spans="2:65" s="13" customFormat="1" ht="10">
      <c r="B173" s="155"/>
      <c r="D173" s="149" t="s">
        <v>163</v>
      </c>
      <c r="E173" s="156" t="s">
        <v>1</v>
      </c>
      <c r="F173" s="157" t="s">
        <v>655</v>
      </c>
      <c r="H173" s="158">
        <v>531.98</v>
      </c>
      <c r="I173" s="159"/>
      <c r="L173" s="155"/>
      <c r="M173" s="160"/>
      <c r="T173" s="161"/>
      <c r="AT173" s="156" t="s">
        <v>163</v>
      </c>
      <c r="AU173" s="156" t="s">
        <v>85</v>
      </c>
      <c r="AV173" s="13" t="s">
        <v>85</v>
      </c>
      <c r="AW173" s="13" t="s">
        <v>31</v>
      </c>
      <c r="AX173" s="13" t="s">
        <v>75</v>
      </c>
      <c r="AY173" s="156" t="s">
        <v>148</v>
      </c>
    </row>
    <row r="174" spans="2:65" s="12" customFormat="1" ht="10">
      <c r="B174" s="148"/>
      <c r="D174" s="149" t="s">
        <v>163</v>
      </c>
      <c r="E174" s="150" t="s">
        <v>1</v>
      </c>
      <c r="F174" s="151" t="s">
        <v>656</v>
      </c>
      <c r="H174" s="150" t="s">
        <v>1</v>
      </c>
      <c r="I174" s="152"/>
      <c r="L174" s="148"/>
      <c r="M174" s="153"/>
      <c r="T174" s="154"/>
      <c r="AT174" s="150" t="s">
        <v>163</v>
      </c>
      <c r="AU174" s="150" t="s">
        <v>85</v>
      </c>
      <c r="AV174" s="12" t="s">
        <v>80</v>
      </c>
      <c r="AW174" s="12" t="s">
        <v>31</v>
      </c>
      <c r="AX174" s="12" t="s">
        <v>75</v>
      </c>
      <c r="AY174" s="150" t="s">
        <v>148</v>
      </c>
    </row>
    <row r="175" spans="2:65" s="13" customFormat="1" ht="10">
      <c r="B175" s="155"/>
      <c r="D175" s="149" t="s">
        <v>163</v>
      </c>
      <c r="E175" s="156" t="s">
        <v>1</v>
      </c>
      <c r="F175" s="157" t="s">
        <v>330</v>
      </c>
      <c r="H175" s="158">
        <v>1.5</v>
      </c>
      <c r="I175" s="159"/>
      <c r="L175" s="155"/>
      <c r="M175" s="160"/>
      <c r="T175" s="161"/>
      <c r="AT175" s="156" t="s">
        <v>163</v>
      </c>
      <c r="AU175" s="156" t="s">
        <v>85</v>
      </c>
      <c r="AV175" s="13" t="s">
        <v>85</v>
      </c>
      <c r="AW175" s="13" t="s">
        <v>31</v>
      </c>
      <c r="AX175" s="13" t="s">
        <v>75</v>
      </c>
      <c r="AY175" s="156" t="s">
        <v>148</v>
      </c>
    </row>
    <row r="176" spans="2:65" s="14" customFormat="1" ht="10">
      <c r="B176" s="167"/>
      <c r="D176" s="149" t="s">
        <v>163</v>
      </c>
      <c r="E176" s="168" t="s">
        <v>1</v>
      </c>
      <c r="F176" s="169" t="s">
        <v>219</v>
      </c>
      <c r="H176" s="170">
        <v>533.48</v>
      </c>
      <c r="I176" s="171"/>
      <c r="L176" s="167"/>
      <c r="M176" s="172"/>
      <c r="T176" s="173"/>
      <c r="AT176" s="168" t="s">
        <v>163</v>
      </c>
      <c r="AU176" s="168" t="s">
        <v>85</v>
      </c>
      <c r="AV176" s="14" t="s">
        <v>195</v>
      </c>
      <c r="AW176" s="14" t="s">
        <v>31</v>
      </c>
      <c r="AX176" s="14" t="s">
        <v>80</v>
      </c>
      <c r="AY176" s="168" t="s">
        <v>148</v>
      </c>
    </row>
    <row r="177" spans="2:65" s="1" customFormat="1" ht="37.75" customHeight="1">
      <c r="B177" s="130"/>
      <c r="C177" s="176" t="s">
        <v>215</v>
      </c>
      <c r="D177" s="176" t="s">
        <v>269</v>
      </c>
      <c r="E177" s="177" t="s">
        <v>331</v>
      </c>
      <c r="F177" s="178" t="s">
        <v>332</v>
      </c>
      <c r="G177" s="179" t="s">
        <v>214</v>
      </c>
      <c r="H177" s="180">
        <v>666.85</v>
      </c>
      <c r="I177" s="181"/>
      <c r="J177" s="182">
        <f>ROUND(I177*H177,2)</f>
        <v>0</v>
      </c>
      <c r="K177" s="178" t="s">
        <v>194</v>
      </c>
      <c r="L177" s="183"/>
      <c r="M177" s="184" t="s">
        <v>1</v>
      </c>
      <c r="N177" s="185" t="s">
        <v>40</v>
      </c>
      <c r="P177" s="140">
        <f>O177*H177</f>
        <v>0</v>
      </c>
      <c r="Q177" s="140">
        <v>4.7999999999999996E-3</v>
      </c>
      <c r="R177" s="140">
        <f>Q177*H177</f>
        <v>3.2008799999999997</v>
      </c>
      <c r="S177" s="140">
        <v>0</v>
      </c>
      <c r="T177" s="141">
        <f>S177*H177</f>
        <v>0</v>
      </c>
      <c r="AR177" s="142" t="s">
        <v>321</v>
      </c>
      <c r="AT177" s="142" t="s">
        <v>269</v>
      </c>
      <c r="AU177" s="142" t="s">
        <v>85</v>
      </c>
      <c r="AY177" s="16" t="s">
        <v>148</v>
      </c>
      <c r="BE177" s="143">
        <f>IF(N177="základní",J177,0)</f>
        <v>0</v>
      </c>
      <c r="BF177" s="143">
        <f>IF(N177="snížená",J177,0)</f>
        <v>0</v>
      </c>
      <c r="BG177" s="143">
        <f>IF(N177="zákl. přenesená",J177,0)</f>
        <v>0</v>
      </c>
      <c r="BH177" s="143">
        <f>IF(N177="sníž. přenesená",J177,0)</f>
        <v>0</v>
      </c>
      <c r="BI177" s="143">
        <f>IF(N177="nulová",J177,0)</f>
        <v>0</v>
      </c>
      <c r="BJ177" s="16" t="s">
        <v>80</v>
      </c>
      <c r="BK177" s="143">
        <f>ROUND(I177*H177,2)</f>
        <v>0</v>
      </c>
      <c r="BL177" s="16" t="s">
        <v>215</v>
      </c>
      <c r="BM177" s="142" t="s">
        <v>333</v>
      </c>
    </row>
    <row r="178" spans="2:65" s="13" customFormat="1" ht="10">
      <c r="B178" s="155"/>
      <c r="D178" s="149" t="s">
        <v>163</v>
      </c>
      <c r="F178" s="157" t="s">
        <v>657</v>
      </c>
      <c r="H178" s="158">
        <v>666.85</v>
      </c>
      <c r="I178" s="159"/>
      <c r="L178" s="155"/>
      <c r="M178" s="160"/>
      <c r="T178" s="161"/>
      <c r="AT178" s="156" t="s">
        <v>163</v>
      </c>
      <c r="AU178" s="156" t="s">
        <v>85</v>
      </c>
      <c r="AV178" s="13" t="s">
        <v>85</v>
      </c>
      <c r="AW178" s="13" t="s">
        <v>3</v>
      </c>
      <c r="AX178" s="13" t="s">
        <v>80</v>
      </c>
      <c r="AY178" s="156" t="s">
        <v>148</v>
      </c>
    </row>
    <row r="179" spans="2:65" s="1" customFormat="1" ht="24.15" customHeight="1">
      <c r="B179" s="130"/>
      <c r="C179" s="131" t="s">
        <v>354</v>
      </c>
      <c r="D179" s="131" t="s">
        <v>154</v>
      </c>
      <c r="E179" s="132" t="s">
        <v>324</v>
      </c>
      <c r="F179" s="133" t="s">
        <v>325</v>
      </c>
      <c r="G179" s="134" t="s">
        <v>214</v>
      </c>
      <c r="H179" s="135">
        <v>531.98</v>
      </c>
      <c r="I179" s="136"/>
      <c r="J179" s="137">
        <f>ROUND(I179*H179,2)</f>
        <v>0</v>
      </c>
      <c r="K179" s="133" t="s">
        <v>194</v>
      </c>
      <c r="L179" s="31"/>
      <c r="M179" s="138" t="s">
        <v>1</v>
      </c>
      <c r="N179" s="139" t="s">
        <v>40</v>
      </c>
      <c r="P179" s="140">
        <f>O179*H179</f>
        <v>0</v>
      </c>
      <c r="Q179" s="140">
        <v>8.8000000000000003E-4</v>
      </c>
      <c r="R179" s="140">
        <f>Q179*H179</f>
        <v>0.46814240000000001</v>
      </c>
      <c r="S179" s="140">
        <v>0</v>
      </c>
      <c r="T179" s="141">
        <f>S179*H179</f>
        <v>0</v>
      </c>
      <c r="AR179" s="142" t="s">
        <v>215</v>
      </c>
      <c r="AT179" s="142" t="s">
        <v>154</v>
      </c>
      <c r="AU179" s="142" t="s">
        <v>85</v>
      </c>
      <c r="AY179" s="16" t="s">
        <v>148</v>
      </c>
      <c r="BE179" s="143">
        <f>IF(N179="základní",J179,0)</f>
        <v>0</v>
      </c>
      <c r="BF179" s="143">
        <f>IF(N179="snížená",J179,0)</f>
        <v>0</v>
      </c>
      <c r="BG179" s="143">
        <f>IF(N179="zákl. přenesená",J179,0)</f>
        <v>0</v>
      </c>
      <c r="BH179" s="143">
        <f>IF(N179="sníž. přenesená",J179,0)</f>
        <v>0</v>
      </c>
      <c r="BI179" s="143">
        <f>IF(N179="nulová",J179,0)</f>
        <v>0</v>
      </c>
      <c r="BJ179" s="16" t="s">
        <v>80</v>
      </c>
      <c r="BK179" s="143">
        <f>ROUND(I179*H179,2)</f>
        <v>0</v>
      </c>
      <c r="BL179" s="16" t="s">
        <v>215</v>
      </c>
      <c r="BM179" s="142" t="s">
        <v>335</v>
      </c>
    </row>
    <row r="180" spans="2:65" s="1" customFormat="1" ht="10">
      <c r="B180" s="31"/>
      <c r="D180" s="144" t="s">
        <v>161</v>
      </c>
      <c r="F180" s="145" t="s">
        <v>327</v>
      </c>
      <c r="I180" s="146"/>
      <c r="L180" s="31"/>
      <c r="M180" s="147"/>
      <c r="T180" s="55"/>
      <c r="AT180" s="16" t="s">
        <v>161</v>
      </c>
      <c r="AU180" s="16" t="s">
        <v>85</v>
      </c>
    </row>
    <row r="181" spans="2:65" s="13" customFormat="1" ht="10">
      <c r="B181" s="155"/>
      <c r="D181" s="149" t="s">
        <v>163</v>
      </c>
      <c r="E181" s="156" t="s">
        <v>1</v>
      </c>
      <c r="F181" s="157" t="s">
        <v>655</v>
      </c>
      <c r="H181" s="158">
        <v>531.98</v>
      </c>
      <c r="I181" s="159"/>
      <c r="L181" s="155"/>
      <c r="M181" s="160"/>
      <c r="T181" s="161"/>
      <c r="AT181" s="156" t="s">
        <v>163</v>
      </c>
      <c r="AU181" s="156" t="s">
        <v>85</v>
      </c>
      <c r="AV181" s="13" t="s">
        <v>85</v>
      </c>
      <c r="AW181" s="13" t="s">
        <v>31</v>
      </c>
      <c r="AX181" s="13" t="s">
        <v>80</v>
      </c>
      <c r="AY181" s="156" t="s">
        <v>148</v>
      </c>
    </row>
    <row r="182" spans="2:65" s="1" customFormat="1" ht="24.15" customHeight="1">
      <c r="B182" s="130"/>
      <c r="C182" s="176" t="s">
        <v>359</v>
      </c>
      <c r="D182" s="176" t="s">
        <v>269</v>
      </c>
      <c r="E182" s="177" t="s">
        <v>336</v>
      </c>
      <c r="F182" s="178" t="s">
        <v>337</v>
      </c>
      <c r="G182" s="179" t="s">
        <v>214</v>
      </c>
      <c r="H182" s="180">
        <v>664.97500000000002</v>
      </c>
      <c r="I182" s="181"/>
      <c r="J182" s="182">
        <f>ROUND(I182*H182,2)</f>
        <v>0</v>
      </c>
      <c r="K182" s="178" t="s">
        <v>1</v>
      </c>
      <c r="L182" s="183"/>
      <c r="M182" s="184" t="s">
        <v>1</v>
      </c>
      <c r="N182" s="185" t="s">
        <v>40</v>
      </c>
      <c r="P182" s="140">
        <f>O182*H182</f>
        <v>0</v>
      </c>
      <c r="Q182" s="140">
        <v>4.0000000000000001E-3</v>
      </c>
      <c r="R182" s="140">
        <f>Q182*H182</f>
        <v>2.6598999999999999</v>
      </c>
      <c r="S182" s="140">
        <v>0</v>
      </c>
      <c r="T182" s="141">
        <f>S182*H182</f>
        <v>0</v>
      </c>
      <c r="AR182" s="142" t="s">
        <v>321</v>
      </c>
      <c r="AT182" s="142" t="s">
        <v>269</v>
      </c>
      <c r="AU182" s="142" t="s">
        <v>85</v>
      </c>
      <c r="AY182" s="16" t="s">
        <v>148</v>
      </c>
      <c r="BE182" s="143">
        <f>IF(N182="základní",J182,0)</f>
        <v>0</v>
      </c>
      <c r="BF182" s="143">
        <f>IF(N182="snížená",J182,0)</f>
        <v>0</v>
      </c>
      <c r="BG182" s="143">
        <f>IF(N182="zákl. přenesená",J182,0)</f>
        <v>0</v>
      </c>
      <c r="BH182" s="143">
        <f>IF(N182="sníž. přenesená",J182,0)</f>
        <v>0</v>
      </c>
      <c r="BI182" s="143">
        <f>IF(N182="nulová",J182,0)</f>
        <v>0</v>
      </c>
      <c r="BJ182" s="16" t="s">
        <v>80</v>
      </c>
      <c r="BK182" s="143">
        <f>ROUND(I182*H182,2)</f>
        <v>0</v>
      </c>
      <c r="BL182" s="16" t="s">
        <v>215</v>
      </c>
      <c r="BM182" s="142" t="s">
        <v>338</v>
      </c>
    </row>
    <row r="183" spans="2:65" s="13" customFormat="1" ht="10">
      <c r="B183" s="155"/>
      <c r="D183" s="149" t="s">
        <v>163</v>
      </c>
      <c r="F183" s="157" t="s">
        <v>658</v>
      </c>
      <c r="H183" s="158">
        <v>664.97500000000002</v>
      </c>
      <c r="I183" s="159"/>
      <c r="L183" s="155"/>
      <c r="M183" s="160"/>
      <c r="T183" s="161"/>
      <c r="AT183" s="156" t="s">
        <v>163</v>
      </c>
      <c r="AU183" s="156" t="s">
        <v>85</v>
      </c>
      <c r="AV183" s="13" t="s">
        <v>85</v>
      </c>
      <c r="AW183" s="13" t="s">
        <v>3</v>
      </c>
      <c r="AX183" s="13" t="s">
        <v>80</v>
      </c>
      <c r="AY183" s="156" t="s">
        <v>148</v>
      </c>
    </row>
    <row r="184" spans="2:65" s="1" customFormat="1" ht="24.15" customHeight="1">
      <c r="B184" s="130"/>
      <c r="C184" s="131" t="s">
        <v>365</v>
      </c>
      <c r="D184" s="131" t="s">
        <v>154</v>
      </c>
      <c r="E184" s="132" t="s">
        <v>324</v>
      </c>
      <c r="F184" s="133" t="s">
        <v>325</v>
      </c>
      <c r="G184" s="134" t="s">
        <v>214</v>
      </c>
      <c r="H184" s="135">
        <v>561.70000000000005</v>
      </c>
      <c r="I184" s="136"/>
      <c r="J184" s="137">
        <f>ROUND(I184*H184,2)</f>
        <v>0</v>
      </c>
      <c r="K184" s="133" t="s">
        <v>194</v>
      </c>
      <c r="L184" s="31"/>
      <c r="M184" s="138" t="s">
        <v>1</v>
      </c>
      <c r="N184" s="139" t="s">
        <v>40</v>
      </c>
      <c r="P184" s="140">
        <f>O184*H184</f>
        <v>0</v>
      </c>
      <c r="Q184" s="140">
        <v>8.8000000000000003E-4</v>
      </c>
      <c r="R184" s="140">
        <f>Q184*H184</f>
        <v>0.49429600000000007</v>
      </c>
      <c r="S184" s="140">
        <v>0</v>
      </c>
      <c r="T184" s="141">
        <f>S184*H184</f>
        <v>0</v>
      </c>
      <c r="AR184" s="142" t="s">
        <v>215</v>
      </c>
      <c r="AT184" s="142" t="s">
        <v>154</v>
      </c>
      <c r="AU184" s="142" t="s">
        <v>85</v>
      </c>
      <c r="AY184" s="16" t="s">
        <v>148</v>
      </c>
      <c r="BE184" s="143">
        <f>IF(N184="základní",J184,0)</f>
        <v>0</v>
      </c>
      <c r="BF184" s="143">
        <f>IF(N184="snížená",J184,0)</f>
        <v>0</v>
      </c>
      <c r="BG184" s="143">
        <f>IF(N184="zákl. přenesená",J184,0)</f>
        <v>0</v>
      </c>
      <c r="BH184" s="143">
        <f>IF(N184="sníž. přenesená",J184,0)</f>
        <v>0</v>
      </c>
      <c r="BI184" s="143">
        <f>IF(N184="nulová",J184,0)</f>
        <v>0</v>
      </c>
      <c r="BJ184" s="16" t="s">
        <v>80</v>
      </c>
      <c r="BK184" s="143">
        <f>ROUND(I184*H184,2)</f>
        <v>0</v>
      </c>
      <c r="BL184" s="16" t="s">
        <v>215</v>
      </c>
      <c r="BM184" s="142" t="s">
        <v>340</v>
      </c>
    </row>
    <row r="185" spans="2:65" s="1" customFormat="1" ht="10">
      <c r="B185" s="31"/>
      <c r="D185" s="144" t="s">
        <v>161</v>
      </c>
      <c r="F185" s="145" t="s">
        <v>327</v>
      </c>
      <c r="I185" s="146"/>
      <c r="L185" s="31"/>
      <c r="M185" s="147"/>
      <c r="T185" s="55"/>
      <c r="AT185" s="16" t="s">
        <v>161</v>
      </c>
      <c r="AU185" s="16" t="s">
        <v>85</v>
      </c>
    </row>
    <row r="186" spans="2:65" s="13" customFormat="1" ht="10">
      <c r="B186" s="155"/>
      <c r="D186" s="149" t="s">
        <v>163</v>
      </c>
      <c r="E186" s="156" t="s">
        <v>1</v>
      </c>
      <c r="F186" s="157" t="s">
        <v>659</v>
      </c>
      <c r="H186" s="158">
        <v>561.70000000000005</v>
      </c>
      <c r="I186" s="159"/>
      <c r="L186" s="155"/>
      <c r="M186" s="160"/>
      <c r="T186" s="161"/>
      <c r="AT186" s="156" t="s">
        <v>163</v>
      </c>
      <c r="AU186" s="156" t="s">
        <v>85</v>
      </c>
      <c r="AV186" s="13" t="s">
        <v>85</v>
      </c>
      <c r="AW186" s="13" t="s">
        <v>31</v>
      </c>
      <c r="AX186" s="13" t="s">
        <v>80</v>
      </c>
      <c r="AY186" s="156" t="s">
        <v>148</v>
      </c>
    </row>
    <row r="187" spans="2:65" s="1" customFormat="1" ht="24.15" customHeight="1">
      <c r="B187" s="130"/>
      <c r="C187" s="176" t="s">
        <v>370</v>
      </c>
      <c r="D187" s="176" t="s">
        <v>269</v>
      </c>
      <c r="E187" s="177" t="s">
        <v>341</v>
      </c>
      <c r="F187" s="178" t="s">
        <v>342</v>
      </c>
      <c r="G187" s="179" t="s">
        <v>214</v>
      </c>
      <c r="H187" s="180">
        <v>702.125</v>
      </c>
      <c r="I187" s="181"/>
      <c r="J187" s="182">
        <f>ROUND(I187*H187,2)</f>
        <v>0</v>
      </c>
      <c r="K187" s="178" t="s">
        <v>1</v>
      </c>
      <c r="L187" s="183"/>
      <c r="M187" s="184" t="s">
        <v>1</v>
      </c>
      <c r="N187" s="185" t="s">
        <v>40</v>
      </c>
      <c r="P187" s="140">
        <f>O187*H187</f>
        <v>0</v>
      </c>
      <c r="Q187" s="140">
        <v>4.7000000000000002E-3</v>
      </c>
      <c r="R187" s="140">
        <f>Q187*H187</f>
        <v>3.2999875000000003</v>
      </c>
      <c r="S187" s="140">
        <v>0</v>
      </c>
      <c r="T187" s="141">
        <f>S187*H187</f>
        <v>0</v>
      </c>
      <c r="AR187" s="142" t="s">
        <v>321</v>
      </c>
      <c r="AT187" s="142" t="s">
        <v>269</v>
      </c>
      <c r="AU187" s="142" t="s">
        <v>85</v>
      </c>
      <c r="AY187" s="16" t="s">
        <v>148</v>
      </c>
      <c r="BE187" s="143">
        <f>IF(N187="základní",J187,0)</f>
        <v>0</v>
      </c>
      <c r="BF187" s="143">
        <f>IF(N187="snížená",J187,0)</f>
        <v>0</v>
      </c>
      <c r="BG187" s="143">
        <f>IF(N187="zákl. přenesená",J187,0)</f>
        <v>0</v>
      </c>
      <c r="BH187" s="143">
        <f>IF(N187="sníž. přenesená",J187,0)</f>
        <v>0</v>
      </c>
      <c r="BI187" s="143">
        <f>IF(N187="nulová",J187,0)</f>
        <v>0</v>
      </c>
      <c r="BJ187" s="16" t="s">
        <v>80</v>
      </c>
      <c r="BK187" s="143">
        <f>ROUND(I187*H187,2)</f>
        <v>0</v>
      </c>
      <c r="BL187" s="16" t="s">
        <v>215</v>
      </c>
      <c r="BM187" s="142" t="s">
        <v>343</v>
      </c>
    </row>
    <row r="188" spans="2:65" s="13" customFormat="1" ht="10">
      <c r="B188" s="155"/>
      <c r="D188" s="149" t="s">
        <v>163</v>
      </c>
      <c r="F188" s="157" t="s">
        <v>660</v>
      </c>
      <c r="H188" s="158">
        <v>702.125</v>
      </c>
      <c r="I188" s="159"/>
      <c r="L188" s="155"/>
      <c r="M188" s="160"/>
      <c r="T188" s="161"/>
      <c r="AT188" s="156" t="s">
        <v>163</v>
      </c>
      <c r="AU188" s="156" t="s">
        <v>85</v>
      </c>
      <c r="AV188" s="13" t="s">
        <v>85</v>
      </c>
      <c r="AW188" s="13" t="s">
        <v>3</v>
      </c>
      <c r="AX188" s="13" t="s">
        <v>80</v>
      </c>
      <c r="AY188" s="156" t="s">
        <v>148</v>
      </c>
    </row>
    <row r="189" spans="2:65" s="1" customFormat="1" ht="24.15" customHeight="1">
      <c r="B189" s="130"/>
      <c r="C189" s="131" t="s">
        <v>7</v>
      </c>
      <c r="D189" s="131" t="s">
        <v>154</v>
      </c>
      <c r="E189" s="132" t="s">
        <v>346</v>
      </c>
      <c r="F189" s="133" t="s">
        <v>347</v>
      </c>
      <c r="G189" s="134" t="s">
        <v>193</v>
      </c>
      <c r="H189" s="135">
        <v>11.154</v>
      </c>
      <c r="I189" s="136"/>
      <c r="J189" s="137">
        <f>ROUND(I189*H189,2)</f>
        <v>0</v>
      </c>
      <c r="K189" s="133" t="s">
        <v>194</v>
      </c>
      <c r="L189" s="31"/>
      <c r="M189" s="138" t="s">
        <v>1</v>
      </c>
      <c r="N189" s="139" t="s">
        <v>40</v>
      </c>
      <c r="P189" s="140">
        <f>O189*H189</f>
        <v>0</v>
      </c>
      <c r="Q189" s="140">
        <v>0</v>
      </c>
      <c r="R189" s="140">
        <f>Q189*H189</f>
        <v>0</v>
      </c>
      <c r="S189" s="140">
        <v>0</v>
      </c>
      <c r="T189" s="141">
        <f>S189*H189</f>
        <v>0</v>
      </c>
      <c r="AR189" s="142" t="s">
        <v>215</v>
      </c>
      <c r="AT189" s="142" t="s">
        <v>154</v>
      </c>
      <c r="AU189" s="142" t="s">
        <v>85</v>
      </c>
      <c r="AY189" s="16" t="s">
        <v>148</v>
      </c>
      <c r="BE189" s="143">
        <f>IF(N189="základní",J189,0)</f>
        <v>0</v>
      </c>
      <c r="BF189" s="143">
        <f>IF(N189="snížená",J189,0)</f>
        <v>0</v>
      </c>
      <c r="BG189" s="143">
        <f>IF(N189="zákl. přenesená",J189,0)</f>
        <v>0</v>
      </c>
      <c r="BH189" s="143">
        <f>IF(N189="sníž. přenesená",J189,0)</f>
        <v>0</v>
      </c>
      <c r="BI189" s="143">
        <f>IF(N189="nulová",J189,0)</f>
        <v>0</v>
      </c>
      <c r="BJ189" s="16" t="s">
        <v>80</v>
      </c>
      <c r="BK189" s="143">
        <f>ROUND(I189*H189,2)</f>
        <v>0</v>
      </c>
      <c r="BL189" s="16" t="s">
        <v>215</v>
      </c>
      <c r="BM189" s="142" t="s">
        <v>348</v>
      </c>
    </row>
    <row r="190" spans="2:65" s="1" customFormat="1" ht="10">
      <c r="B190" s="31"/>
      <c r="D190" s="144" t="s">
        <v>161</v>
      </c>
      <c r="F190" s="145" t="s">
        <v>349</v>
      </c>
      <c r="I190" s="146"/>
      <c r="L190" s="31"/>
      <c r="M190" s="147"/>
      <c r="T190" s="55"/>
      <c r="AT190" s="16" t="s">
        <v>161</v>
      </c>
      <c r="AU190" s="16" t="s">
        <v>85</v>
      </c>
    </row>
    <row r="191" spans="2:65" s="11" customFormat="1" ht="22.75" customHeight="1">
      <c r="B191" s="118"/>
      <c r="D191" s="119" t="s">
        <v>74</v>
      </c>
      <c r="E191" s="128" t="s">
        <v>226</v>
      </c>
      <c r="F191" s="128" t="s">
        <v>227</v>
      </c>
      <c r="I191" s="121"/>
      <c r="J191" s="129">
        <f>BK191</f>
        <v>0</v>
      </c>
      <c r="L191" s="118"/>
      <c r="M191" s="123"/>
      <c r="P191" s="124">
        <f>SUM(P192:P216)</f>
        <v>0</v>
      </c>
      <c r="R191" s="124">
        <f>SUM(R192:R216)</f>
        <v>5.1622792400000002</v>
      </c>
      <c r="T191" s="125">
        <f>SUM(T192:T216)</f>
        <v>0</v>
      </c>
      <c r="AR191" s="119" t="s">
        <v>85</v>
      </c>
      <c r="AT191" s="126" t="s">
        <v>74</v>
      </c>
      <c r="AU191" s="126" t="s">
        <v>80</v>
      </c>
      <c r="AY191" s="119" t="s">
        <v>148</v>
      </c>
      <c r="BK191" s="127">
        <f>SUM(BK192:BK216)</f>
        <v>0</v>
      </c>
    </row>
    <row r="192" spans="2:65" s="1" customFormat="1" ht="16.5" customHeight="1">
      <c r="B192" s="130"/>
      <c r="C192" s="131" t="s">
        <v>377</v>
      </c>
      <c r="D192" s="131" t="s">
        <v>154</v>
      </c>
      <c r="E192" s="132" t="s">
        <v>661</v>
      </c>
      <c r="F192" s="133" t="s">
        <v>662</v>
      </c>
      <c r="G192" s="134" t="s">
        <v>214</v>
      </c>
      <c r="H192" s="135">
        <v>77.069999999999993</v>
      </c>
      <c r="I192" s="136"/>
      <c r="J192" s="137">
        <f>ROUND(I192*H192,2)</f>
        <v>0</v>
      </c>
      <c r="K192" s="133" t="s">
        <v>1</v>
      </c>
      <c r="L192" s="31"/>
      <c r="M192" s="138" t="s">
        <v>1</v>
      </c>
      <c r="N192" s="139" t="s">
        <v>40</v>
      </c>
      <c r="P192" s="140">
        <f>O192*H192</f>
        <v>0</v>
      </c>
      <c r="Q192" s="140">
        <v>6.1199999999999996E-3</v>
      </c>
      <c r="R192" s="140">
        <f>Q192*H192</f>
        <v>0.47166839999999993</v>
      </c>
      <c r="S192" s="140">
        <v>0</v>
      </c>
      <c r="T192" s="141">
        <f>S192*H192</f>
        <v>0</v>
      </c>
      <c r="AR192" s="142" t="s">
        <v>215</v>
      </c>
      <c r="AT192" s="142" t="s">
        <v>154</v>
      </c>
      <c r="AU192" s="142" t="s">
        <v>85</v>
      </c>
      <c r="AY192" s="16" t="s">
        <v>148</v>
      </c>
      <c r="BE192" s="143">
        <f>IF(N192="základní",J192,0)</f>
        <v>0</v>
      </c>
      <c r="BF192" s="143">
        <f>IF(N192="snížená",J192,0)</f>
        <v>0</v>
      </c>
      <c r="BG192" s="143">
        <f>IF(N192="zákl. přenesená",J192,0)</f>
        <v>0</v>
      </c>
      <c r="BH192" s="143">
        <f>IF(N192="sníž. přenesená",J192,0)</f>
        <v>0</v>
      </c>
      <c r="BI192" s="143">
        <f>IF(N192="nulová",J192,0)</f>
        <v>0</v>
      </c>
      <c r="BJ192" s="16" t="s">
        <v>80</v>
      </c>
      <c r="BK192" s="143">
        <f>ROUND(I192*H192,2)</f>
        <v>0</v>
      </c>
      <c r="BL192" s="16" t="s">
        <v>215</v>
      </c>
      <c r="BM192" s="142" t="s">
        <v>352</v>
      </c>
    </row>
    <row r="193" spans="2:65" s="13" customFormat="1" ht="10">
      <c r="B193" s="155"/>
      <c r="D193" s="149" t="s">
        <v>163</v>
      </c>
      <c r="E193" s="156" t="s">
        <v>1</v>
      </c>
      <c r="F193" s="157" t="s">
        <v>663</v>
      </c>
      <c r="H193" s="158">
        <v>72.510000000000005</v>
      </c>
      <c r="I193" s="159"/>
      <c r="L193" s="155"/>
      <c r="M193" s="160"/>
      <c r="T193" s="161"/>
      <c r="AT193" s="156" t="s">
        <v>163</v>
      </c>
      <c r="AU193" s="156" t="s">
        <v>85</v>
      </c>
      <c r="AV193" s="13" t="s">
        <v>85</v>
      </c>
      <c r="AW193" s="13" t="s">
        <v>31</v>
      </c>
      <c r="AX193" s="13" t="s">
        <v>75</v>
      </c>
      <c r="AY193" s="156" t="s">
        <v>148</v>
      </c>
    </row>
    <row r="194" spans="2:65" s="12" customFormat="1" ht="10">
      <c r="B194" s="148"/>
      <c r="D194" s="149" t="s">
        <v>163</v>
      </c>
      <c r="E194" s="150" t="s">
        <v>1</v>
      </c>
      <c r="F194" s="151" t="s">
        <v>399</v>
      </c>
      <c r="H194" s="150" t="s">
        <v>1</v>
      </c>
      <c r="I194" s="152"/>
      <c r="L194" s="148"/>
      <c r="M194" s="153"/>
      <c r="T194" s="154"/>
      <c r="AT194" s="150" t="s">
        <v>163</v>
      </c>
      <c r="AU194" s="150" t="s">
        <v>85</v>
      </c>
      <c r="AV194" s="12" t="s">
        <v>80</v>
      </c>
      <c r="AW194" s="12" t="s">
        <v>31</v>
      </c>
      <c r="AX194" s="12" t="s">
        <v>75</v>
      </c>
      <c r="AY194" s="150" t="s">
        <v>148</v>
      </c>
    </row>
    <row r="195" spans="2:65" s="12" customFormat="1" ht="20">
      <c r="B195" s="148"/>
      <c r="D195" s="149" t="s">
        <v>163</v>
      </c>
      <c r="E195" s="150" t="s">
        <v>1</v>
      </c>
      <c r="F195" s="151" t="s">
        <v>664</v>
      </c>
      <c r="H195" s="150" t="s">
        <v>1</v>
      </c>
      <c r="I195" s="152"/>
      <c r="L195" s="148"/>
      <c r="M195" s="153"/>
      <c r="T195" s="154"/>
      <c r="AT195" s="150" t="s">
        <v>163</v>
      </c>
      <c r="AU195" s="150" t="s">
        <v>85</v>
      </c>
      <c r="AV195" s="12" t="s">
        <v>80</v>
      </c>
      <c r="AW195" s="12" t="s">
        <v>31</v>
      </c>
      <c r="AX195" s="12" t="s">
        <v>75</v>
      </c>
      <c r="AY195" s="150" t="s">
        <v>148</v>
      </c>
    </row>
    <row r="196" spans="2:65" s="13" customFormat="1" ht="10">
      <c r="B196" s="155"/>
      <c r="D196" s="149" t="s">
        <v>163</v>
      </c>
      <c r="E196" s="156" t="s">
        <v>1</v>
      </c>
      <c r="F196" s="157" t="s">
        <v>665</v>
      </c>
      <c r="H196" s="158">
        <v>4.5599999999999996</v>
      </c>
      <c r="I196" s="159"/>
      <c r="L196" s="155"/>
      <c r="M196" s="160"/>
      <c r="T196" s="161"/>
      <c r="AT196" s="156" t="s">
        <v>163</v>
      </c>
      <c r="AU196" s="156" t="s">
        <v>85</v>
      </c>
      <c r="AV196" s="13" t="s">
        <v>85</v>
      </c>
      <c r="AW196" s="13" t="s">
        <v>31</v>
      </c>
      <c r="AX196" s="13" t="s">
        <v>75</v>
      </c>
      <c r="AY196" s="156" t="s">
        <v>148</v>
      </c>
    </row>
    <row r="197" spans="2:65" s="14" customFormat="1" ht="10">
      <c r="B197" s="167"/>
      <c r="D197" s="149" t="s">
        <v>163</v>
      </c>
      <c r="E197" s="168" t="s">
        <v>1</v>
      </c>
      <c r="F197" s="169" t="s">
        <v>219</v>
      </c>
      <c r="H197" s="170">
        <v>77.070000000000007</v>
      </c>
      <c r="I197" s="171"/>
      <c r="L197" s="167"/>
      <c r="M197" s="172"/>
      <c r="T197" s="173"/>
      <c r="AT197" s="168" t="s">
        <v>163</v>
      </c>
      <c r="AU197" s="168" t="s">
        <v>85</v>
      </c>
      <c r="AV197" s="14" t="s">
        <v>195</v>
      </c>
      <c r="AW197" s="14" t="s">
        <v>31</v>
      </c>
      <c r="AX197" s="14" t="s">
        <v>80</v>
      </c>
      <c r="AY197" s="168" t="s">
        <v>148</v>
      </c>
    </row>
    <row r="198" spans="2:65" s="1" customFormat="1" ht="16.5" customHeight="1">
      <c r="B198" s="130"/>
      <c r="C198" s="176" t="s">
        <v>382</v>
      </c>
      <c r="D198" s="176" t="s">
        <v>269</v>
      </c>
      <c r="E198" s="177" t="s">
        <v>355</v>
      </c>
      <c r="F198" s="178" t="s">
        <v>356</v>
      </c>
      <c r="G198" s="179" t="s">
        <v>214</v>
      </c>
      <c r="H198" s="180">
        <v>84.777000000000001</v>
      </c>
      <c r="I198" s="181"/>
      <c r="J198" s="182">
        <f>ROUND(I198*H198,2)</f>
        <v>0</v>
      </c>
      <c r="K198" s="178" t="s">
        <v>194</v>
      </c>
      <c r="L198" s="183"/>
      <c r="M198" s="184" t="s">
        <v>1</v>
      </c>
      <c r="N198" s="185" t="s">
        <v>40</v>
      </c>
      <c r="P198" s="140">
        <f>O198*H198</f>
        <v>0</v>
      </c>
      <c r="Q198" s="140">
        <v>9.2000000000000003E-4</v>
      </c>
      <c r="R198" s="140">
        <f>Q198*H198</f>
        <v>7.799484000000001E-2</v>
      </c>
      <c r="S198" s="140">
        <v>0</v>
      </c>
      <c r="T198" s="141">
        <f>S198*H198</f>
        <v>0</v>
      </c>
      <c r="AR198" s="142" t="s">
        <v>321</v>
      </c>
      <c r="AT198" s="142" t="s">
        <v>269</v>
      </c>
      <c r="AU198" s="142" t="s">
        <v>85</v>
      </c>
      <c r="AY198" s="16" t="s">
        <v>148</v>
      </c>
      <c r="BE198" s="143">
        <f>IF(N198="základní",J198,0)</f>
        <v>0</v>
      </c>
      <c r="BF198" s="143">
        <f>IF(N198="snížená",J198,0)</f>
        <v>0</v>
      </c>
      <c r="BG198" s="143">
        <f>IF(N198="zákl. přenesená",J198,0)</f>
        <v>0</v>
      </c>
      <c r="BH198" s="143">
        <f>IF(N198="sníž. přenesená",J198,0)</f>
        <v>0</v>
      </c>
      <c r="BI198" s="143">
        <f>IF(N198="nulová",J198,0)</f>
        <v>0</v>
      </c>
      <c r="BJ198" s="16" t="s">
        <v>80</v>
      </c>
      <c r="BK198" s="143">
        <f>ROUND(I198*H198,2)</f>
        <v>0</v>
      </c>
      <c r="BL198" s="16" t="s">
        <v>215</v>
      </c>
      <c r="BM198" s="142" t="s">
        <v>357</v>
      </c>
    </row>
    <row r="199" spans="2:65" s="13" customFormat="1" ht="10">
      <c r="B199" s="155"/>
      <c r="D199" s="149" t="s">
        <v>163</v>
      </c>
      <c r="F199" s="157" t="s">
        <v>666</v>
      </c>
      <c r="H199" s="158">
        <v>84.777000000000001</v>
      </c>
      <c r="I199" s="159"/>
      <c r="L199" s="155"/>
      <c r="M199" s="160"/>
      <c r="T199" s="161"/>
      <c r="AT199" s="156" t="s">
        <v>163</v>
      </c>
      <c r="AU199" s="156" t="s">
        <v>85</v>
      </c>
      <c r="AV199" s="13" t="s">
        <v>85</v>
      </c>
      <c r="AW199" s="13" t="s">
        <v>3</v>
      </c>
      <c r="AX199" s="13" t="s">
        <v>80</v>
      </c>
      <c r="AY199" s="156" t="s">
        <v>148</v>
      </c>
    </row>
    <row r="200" spans="2:65" s="1" customFormat="1" ht="37.75" customHeight="1">
      <c r="B200" s="130"/>
      <c r="C200" s="131" t="s">
        <v>387</v>
      </c>
      <c r="D200" s="131" t="s">
        <v>154</v>
      </c>
      <c r="E200" s="132" t="s">
        <v>360</v>
      </c>
      <c r="F200" s="133" t="s">
        <v>361</v>
      </c>
      <c r="G200" s="134" t="s">
        <v>214</v>
      </c>
      <c r="H200" s="135">
        <v>468.9</v>
      </c>
      <c r="I200" s="136"/>
      <c r="J200" s="137">
        <f>ROUND(I200*H200,2)</f>
        <v>0</v>
      </c>
      <c r="K200" s="133" t="s">
        <v>194</v>
      </c>
      <c r="L200" s="31"/>
      <c r="M200" s="138" t="s">
        <v>1</v>
      </c>
      <c r="N200" s="139" t="s">
        <v>40</v>
      </c>
      <c r="P200" s="140">
        <f>O200*H200</f>
        <v>0</v>
      </c>
      <c r="Q200" s="140">
        <v>1.2E-4</v>
      </c>
      <c r="R200" s="140">
        <f>Q200*H200</f>
        <v>5.6267999999999999E-2</v>
      </c>
      <c r="S200" s="140">
        <v>0</v>
      </c>
      <c r="T200" s="141">
        <f>S200*H200</f>
        <v>0</v>
      </c>
      <c r="AR200" s="142" t="s">
        <v>215</v>
      </c>
      <c r="AT200" s="142" t="s">
        <v>154</v>
      </c>
      <c r="AU200" s="142" t="s">
        <v>85</v>
      </c>
      <c r="AY200" s="16" t="s">
        <v>148</v>
      </c>
      <c r="BE200" s="143">
        <f>IF(N200="základní",J200,0)</f>
        <v>0</v>
      </c>
      <c r="BF200" s="143">
        <f>IF(N200="snížená",J200,0)</f>
        <v>0</v>
      </c>
      <c r="BG200" s="143">
        <f>IF(N200="zákl. přenesená",J200,0)</f>
        <v>0</v>
      </c>
      <c r="BH200" s="143">
        <f>IF(N200="sníž. přenesená",J200,0)</f>
        <v>0</v>
      </c>
      <c r="BI200" s="143">
        <f>IF(N200="nulová",J200,0)</f>
        <v>0</v>
      </c>
      <c r="BJ200" s="16" t="s">
        <v>80</v>
      </c>
      <c r="BK200" s="143">
        <f>ROUND(I200*H200,2)</f>
        <v>0</v>
      </c>
      <c r="BL200" s="16" t="s">
        <v>215</v>
      </c>
      <c r="BM200" s="142" t="s">
        <v>667</v>
      </c>
    </row>
    <row r="201" spans="2:65" s="1" customFormat="1" ht="10">
      <c r="B201" s="31"/>
      <c r="D201" s="144" t="s">
        <v>161</v>
      </c>
      <c r="F201" s="145" t="s">
        <v>363</v>
      </c>
      <c r="I201" s="146"/>
      <c r="L201" s="31"/>
      <c r="M201" s="147"/>
      <c r="T201" s="55"/>
      <c r="AT201" s="16" t="s">
        <v>161</v>
      </c>
      <c r="AU201" s="16" t="s">
        <v>85</v>
      </c>
    </row>
    <row r="202" spans="2:65" s="13" customFormat="1" ht="10">
      <c r="B202" s="155"/>
      <c r="D202" s="149" t="s">
        <v>163</v>
      </c>
      <c r="E202" s="156" t="s">
        <v>1</v>
      </c>
      <c r="F202" s="157" t="s">
        <v>668</v>
      </c>
      <c r="H202" s="158">
        <v>468.9</v>
      </c>
      <c r="I202" s="159"/>
      <c r="L202" s="155"/>
      <c r="M202" s="160"/>
      <c r="T202" s="161"/>
      <c r="AT202" s="156" t="s">
        <v>163</v>
      </c>
      <c r="AU202" s="156" t="s">
        <v>85</v>
      </c>
      <c r="AV202" s="13" t="s">
        <v>85</v>
      </c>
      <c r="AW202" s="13" t="s">
        <v>31</v>
      </c>
      <c r="AX202" s="13" t="s">
        <v>80</v>
      </c>
      <c r="AY202" s="156" t="s">
        <v>148</v>
      </c>
    </row>
    <row r="203" spans="2:65" s="1" customFormat="1" ht="24.15" customHeight="1">
      <c r="B203" s="130"/>
      <c r="C203" s="176" t="s">
        <v>390</v>
      </c>
      <c r="D203" s="176" t="s">
        <v>269</v>
      </c>
      <c r="E203" s="177" t="s">
        <v>669</v>
      </c>
      <c r="F203" s="178" t="s">
        <v>670</v>
      </c>
      <c r="G203" s="179" t="s">
        <v>214</v>
      </c>
      <c r="H203" s="180">
        <v>492.34500000000003</v>
      </c>
      <c r="I203" s="181"/>
      <c r="J203" s="182">
        <f>ROUND(I203*H203,2)</f>
        <v>0</v>
      </c>
      <c r="K203" s="178" t="s">
        <v>194</v>
      </c>
      <c r="L203" s="183"/>
      <c r="M203" s="184" t="s">
        <v>1</v>
      </c>
      <c r="N203" s="185" t="s">
        <v>40</v>
      </c>
      <c r="P203" s="140">
        <f>O203*H203</f>
        <v>0</v>
      </c>
      <c r="Q203" s="140">
        <v>6.0000000000000001E-3</v>
      </c>
      <c r="R203" s="140">
        <f>Q203*H203</f>
        <v>2.9540700000000002</v>
      </c>
      <c r="S203" s="140">
        <v>0</v>
      </c>
      <c r="T203" s="141">
        <f>S203*H203</f>
        <v>0</v>
      </c>
      <c r="AR203" s="142" t="s">
        <v>321</v>
      </c>
      <c r="AT203" s="142" t="s">
        <v>269</v>
      </c>
      <c r="AU203" s="142" t="s">
        <v>85</v>
      </c>
      <c r="AY203" s="16" t="s">
        <v>148</v>
      </c>
      <c r="BE203" s="143">
        <f>IF(N203="základní",J203,0)</f>
        <v>0</v>
      </c>
      <c r="BF203" s="143">
        <f>IF(N203="snížená",J203,0)</f>
        <v>0</v>
      </c>
      <c r="BG203" s="143">
        <f>IF(N203="zákl. přenesená",J203,0)</f>
        <v>0</v>
      </c>
      <c r="BH203" s="143">
        <f>IF(N203="sníž. přenesená",J203,0)</f>
        <v>0</v>
      </c>
      <c r="BI203" s="143">
        <f>IF(N203="nulová",J203,0)</f>
        <v>0</v>
      </c>
      <c r="BJ203" s="16" t="s">
        <v>80</v>
      </c>
      <c r="BK203" s="143">
        <f>ROUND(I203*H203,2)</f>
        <v>0</v>
      </c>
      <c r="BL203" s="16" t="s">
        <v>215</v>
      </c>
      <c r="BM203" s="142" t="s">
        <v>671</v>
      </c>
    </row>
    <row r="204" spans="2:65" s="13" customFormat="1" ht="10">
      <c r="B204" s="155"/>
      <c r="D204" s="149" t="s">
        <v>163</v>
      </c>
      <c r="F204" s="157" t="s">
        <v>672</v>
      </c>
      <c r="H204" s="158">
        <v>492.34500000000003</v>
      </c>
      <c r="I204" s="159"/>
      <c r="L204" s="155"/>
      <c r="M204" s="160"/>
      <c r="T204" s="161"/>
      <c r="AT204" s="156" t="s">
        <v>163</v>
      </c>
      <c r="AU204" s="156" t="s">
        <v>85</v>
      </c>
      <c r="AV204" s="13" t="s">
        <v>85</v>
      </c>
      <c r="AW204" s="13" t="s">
        <v>3</v>
      </c>
      <c r="AX204" s="13" t="s">
        <v>80</v>
      </c>
      <c r="AY204" s="156" t="s">
        <v>148</v>
      </c>
    </row>
    <row r="205" spans="2:65" s="1" customFormat="1" ht="33" customHeight="1">
      <c r="B205" s="130"/>
      <c r="C205" s="131" t="s">
        <v>394</v>
      </c>
      <c r="D205" s="131" t="s">
        <v>154</v>
      </c>
      <c r="E205" s="132" t="s">
        <v>378</v>
      </c>
      <c r="F205" s="133" t="s">
        <v>379</v>
      </c>
      <c r="G205" s="134" t="s">
        <v>214</v>
      </c>
      <c r="H205" s="135">
        <v>468.9</v>
      </c>
      <c r="I205" s="136"/>
      <c r="J205" s="137">
        <f>ROUND(I205*H205,2)</f>
        <v>0</v>
      </c>
      <c r="K205" s="133" t="s">
        <v>194</v>
      </c>
      <c r="L205" s="31"/>
      <c r="M205" s="138" t="s">
        <v>1</v>
      </c>
      <c r="N205" s="139" t="s">
        <v>40</v>
      </c>
      <c r="P205" s="140">
        <f>O205*H205</f>
        <v>0</v>
      </c>
      <c r="Q205" s="140">
        <v>1.2E-4</v>
      </c>
      <c r="R205" s="140">
        <f>Q205*H205</f>
        <v>5.6267999999999999E-2</v>
      </c>
      <c r="S205" s="140">
        <v>0</v>
      </c>
      <c r="T205" s="141">
        <f>S205*H205</f>
        <v>0</v>
      </c>
      <c r="AR205" s="142" t="s">
        <v>215</v>
      </c>
      <c r="AT205" s="142" t="s">
        <v>154</v>
      </c>
      <c r="AU205" s="142" t="s">
        <v>85</v>
      </c>
      <c r="AY205" s="16" t="s">
        <v>148</v>
      </c>
      <c r="BE205" s="143">
        <f>IF(N205="základní",J205,0)</f>
        <v>0</v>
      </c>
      <c r="BF205" s="143">
        <f>IF(N205="snížená",J205,0)</f>
        <v>0</v>
      </c>
      <c r="BG205" s="143">
        <f>IF(N205="zákl. přenesená",J205,0)</f>
        <v>0</v>
      </c>
      <c r="BH205" s="143">
        <f>IF(N205="sníž. přenesená",J205,0)</f>
        <v>0</v>
      </c>
      <c r="BI205" s="143">
        <f>IF(N205="nulová",J205,0)</f>
        <v>0</v>
      </c>
      <c r="BJ205" s="16" t="s">
        <v>80</v>
      </c>
      <c r="BK205" s="143">
        <f>ROUND(I205*H205,2)</f>
        <v>0</v>
      </c>
      <c r="BL205" s="16" t="s">
        <v>215</v>
      </c>
      <c r="BM205" s="142" t="s">
        <v>673</v>
      </c>
    </row>
    <row r="206" spans="2:65" s="1" customFormat="1" ht="10">
      <c r="B206" s="31"/>
      <c r="D206" s="144" t="s">
        <v>161</v>
      </c>
      <c r="F206" s="145" t="s">
        <v>381</v>
      </c>
      <c r="I206" s="146"/>
      <c r="L206" s="31"/>
      <c r="M206" s="147"/>
      <c r="T206" s="55"/>
      <c r="AT206" s="16" t="s">
        <v>161</v>
      </c>
      <c r="AU206" s="16" t="s">
        <v>85</v>
      </c>
    </row>
    <row r="207" spans="2:65" s="13" customFormat="1" ht="10">
      <c r="B207" s="155"/>
      <c r="D207" s="149" t="s">
        <v>163</v>
      </c>
      <c r="E207" s="156" t="s">
        <v>1</v>
      </c>
      <c r="F207" s="157" t="s">
        <v>668</v>
      </c>
      <c r="H207" s="158">
        <v>468.9</v>
      </c>
      <c r="I207" s="159"/>
      <c r="L207" s="155"/>
      <c r="M207" s="160"/>
      <c r="T207" s="161"/>
      <c r="AT207" s="156" t="s">
        <v>163</v>
      </c>
      <c r="AU207" s="156" t="s">
        <v>85</v>
      </c>
      <c r="AV207" s="13" t="s">
        <v>85</v>
      </c>
      <c r="AW207" s="13" t="s">
        <v>31</v>
      </c>
      <c r="AX207" s="13" t="s">
        <v>80</v>
      </c>
      <c r="AY207" s="156" t="s">
        <v>148</v>
      </c>
    </row>
    <row r="208" spans="2:65" s="1" customFormat="1" ht="16.5" customHeight="1">
      <c r="B208" s="130"/>
      <c r="C208" s="176" t="s">
        <v>402</v>
      </c>
      <c r="D208" s="176" t="s">
        <v>269</v>
      </c>
      <c r="E208" s="177" t="s">
        <v>391</v>
      </c>
      <c r="F208" s="178" t="s">
        <v>392</v>
      </c>
      <c r="G208" s="179" t="s">
        <v>385</v>
      </c>
      <c r="H208" s="180">
        <v>59.78</v>
      </c>
      <c r="I208" s="181"/>
      <c r="J208" s="182">
        <f>ROUND(I208*H208,2)</f>
        <v>0</v>
      </c>
      <c r="K208" s="178" t="s">
        <v>194</v>
      </c>
      <c r="L208" s="183"/>
      <c r="M208" s="184" t="s">
        <v>1</v>
      </c>
      <c r="N208" s="185" t="s">
        <v>40</v>
      </c>
      <c r="P208" s="140">
        <f>O208*H208</f>
        <v>0</v>
      </c>
      <c r="Q208" s="140">
        <v>2.5000000000000001E-2</v>
      </c>
      <c r="R208" s="140">
        <f>Q208*H208</f>
        <v>1.4945000000000002</v>
      </c>
      <c r="S208" s="140">
        <v>0</v>
      </c>
      <c r="T208" s="141">
        <f>S208*H208</f>
        <v>0</v>
      </c>
      <c r="AR208" s="142" t="s">
        <v>321</v>
      </c>
      <c r="AT208" s="142" t="s">
        <v>269</v>
      </c>
      <c r="AU208" s="142" t="s">
        <v>85</v>
      </c>
      <c r="AY208" s="16" t="s">
        <v>148</v>
      </c>
      <c r="BE208" s="143">
        <f>IF(N208="základní",J208,0)</f>
        <v>0</v>
      </c>
      <c r="BF208" s="143">
        <f>IF(N208="snížená",J208,0)</f>
        <v>0</v>
      </c>
      <c r="BG208" s="143">
        <f>IF(N208="zákl. přenesená",J208,0)</f>
        <v>0</v>
      </c>
      <c r="BH208" s="143">
        <f>IF(N208="sníž. přenesená",J208,0)</f>
        <v>0</v>
      </c>
      <c r="BI208" s="143">
        <f>IF(N208="nulová",J208,0)</f>
        <v>0</v>
      </c>
      <c r="BJ208" s="16" t="s">
        <v>80</v>
      </c>
      <c r="BK208" s="143">
        <f>ROUND(I208*H208,2)</f>
        <v>0</v>
      </c>
      <c r="BL208" s="16" t="s">
        <v>215</v>
      </c>
      <c r="BM208" s="142" t="s">
        <v>674</v>
      </c>
    </row>
    <row r="209" spans="2:65" s="1" customFormat="1" ht="33" customHeight="1">
      <c r="B209" s="130"/>
      <c r="C209" s="131" t="s">
        <v>406</v>
      </c>
      <c r="D209" s="131" t="s">
        <v>154</v>
      </c>
      <c r="E209" s="132" t="s">
        <v>378</v>
      </c>
      <c r="F209" s="133" t="s">
        <v>379</v>
      </c>
      <c r="G209" s="134" t="s">
        <v>214</v>
      </c>
      <c r="H209" s="135">
        <v>27</v>
      </c>
      <c r="I209" s="136"/>
      <c r="J209" s="137">
        <f>ROUND(I209*H209,2)</f>
        <v>0</v>
      </c>
      <c r="K209" s="133" t="s">
        <v>194</v>
      </c>
      <c r="L209" s="31"/>
      <c r="M209" s="138" t="s">
        <v>1</v>
      </c>
      <c r="N209" s="139" t="s">
        <v>40</v>
      </c>
      <c r="P209" s="140">
        <f>O209*H209</f>
        <v>0</v>
      </c>
      <c r="Q209" s="140">
        <v>1.2E-4</v>
      </c>
      <c r="R209" s="140">
        <f>Q209*H209</f>
        <v>3.2400000000000003E-3</v>
      </c>
      <c r="S209" s="140">
        <v>0</v>
      </c>
      <c r="T209" s="141">
        <f>S209*H209</f>
        <v>0</v>
      </c>
      <c r="AR209" s="142" t="s">
        <v>215</v>
      </c>
      <c r="AT209" s="142" t="s">
        <v>154</v>
      </c>
      <c r="AU209" s="142" t="s">
        <v>85</v>
      </c>
      <c r="AY209" s="16" t="s">
        <v>148</v>
      </c>
      <c r="BE209" s="143">
        <f>IF(N209="základní",J209,0)</f>
        <v>0</v>
      </c>
      <c r="BF209" s="143">
        <f>IF(N209="snížená",J209,0)</f>
        <v>0</v>
      </c>
      <c r="BG209" s="143">
        <f>IF(N209="zákl. přenesená",J209,0)</f>
        <v>0</v>
      </c>
      <c r="BH209" s="143">
        <f>IF(N209="sníž. přenesená",J209,0)</f>
        <v>0</v>
      </c>
      <c r="BI209" s="143">
        <f>IF(N209="nulová",J209,0)</f>
        <v>0</v>
      </c>
      <c r="BJ209" s="16" t="s">
        <v>80</v>
      </c>
      <c r="BK209" s="143">
        <f>ROUND(I209*H209,2)</f>
        <v>0</v>
      </c>
      <c r="BL209" s="16" t="s">
        <v>215</v>
      </c>
      <c r="BM209" s="142" t="s">
        <v>380</v>
      </c>
    </row>
    <row r="210" spans="2:65" s="1" customFormat="1" ht="10">
      <c r="B210" s="31"/>
      <c r="D210" s="144" t="s">
        <v>161</v>
      </c>
      <c r="F210" s="145" t="s">
        <v>381</v>
      </c>
      <c r="I210" s="146"/>
      <c r="L210" s="31"/>
      <c r="M210" s="147"/>
      <c r="T210" s="55"/>
      <c r="AT210" s="16" t="s">
        <v>161</v>
      </c>
      <c r="AU210" s="16" t="s">
        <v>85</v>
      </c>
    </row>
    <row r="211" spans="2:65" s="13" customFormat="1" ht="10">
      <c r="B211" s="155"/>
      <c r="D211" s="149" t="s">
        <v>163</v>
      </c>
      <c r="E211" s="156" t="s">
        <v>1</v>
      </c>
      <c r="F211" s="157" t="s">
        <v>390</v>
      </c>
      <c r="H211" s="158">
        <v>25</v>
      </c>
      <c r="I211" s="159"/>
      <c r="L211" s="155"/>
      <c r="M211" s="160"/>
      <c r="T211" s="161"/>
      <c r="AT211" s="156" t="s">
        <v>163</v>
      </c>
      <c r="AU211" s="156" t="s">
        <v>85</v>
      </c>
      <c r="AV211" s="13" t="s">
        <v>85</v>
      </c>
      <c r="AW211" s="13" t="s">
        <v>31</v>
      </c>
      <c r="AX211" s="13" t="s">
        <v>75</v>
      </c>
      <c r="AY211" s="156" t="s">
        <v>148</v>
      </c>
    </row>
    <row r="212" spans="2:65" s="13" customFormat="1" ht="10">
      <c r="B212" s="155"/>
      <c r="D212" s="149" t="s">
        <v>163</v>
      </c>
      <c r="E212" s="156" t="s">
        <v>1</v>
      </c>
      <c r="F212" s="157" t="s">
        <v>85</v>
      </c>
      <c r="H212" s="158">
        <v>2</v>
      </c>
      <c r="I212" s="159"/>
      <c r="L212" s="155"/>
      <c r="M212" s="160"/>
      <c r="T212" s="161"/>
      <c r="AT212" s="156" t="s">
        <v>163</v>
      </c>
      <c r="AU212" s="156" t="s">
        <v>85</v>
      </c>
      <c r="AV212" s="13" t="s">
        <v>85</v>
      </c>
      <c r="AW212" s="13" t="s">
        <v>31</v>
      </c>
      <c r="AX212" s="13" t="s">
        <v>75</v>
      </c>
      <c r="AY212" s="156" t="s">
        <v>148</v>
      </c>
    </row>
    <row r="213" spans="2:65" s="14" customFormat="1" ht="10">
      <c r="B213" s="167"/>
      <c r="D213" s="149" t="s">
        <v>163</v>
      </c>
      <c r="E213" s="168" t="s">
        <v>1</v>
      </c>
      <c r="F213" s="169" t="s">
        <v>219</v>
      </c>
      <c r="H213" s="170">
        <v>27</v>
      </c>
      <c r="I213" s="171"/>
      <c r="L213" s="167"/>
      <c r="M213" s="172"/>
      <c r="T213" s="173"/>
      <c r="AT213" s="168" t="s">
        <v>163</v>
      </c>
      <c r="AU213" s="168" t="s">
        <v>85</v>
      </c>
      <c r="AV213" s="14" t="s">
        <v>195</v>
      </c>
      <c r="AW213" s="14" t="s">
        <v>31</v>
      </c>
      <c r="AX213" s="14" t="s">
        <v>80</v>
      </c>
      <c r="AY213" s="168" t="s">
        <v>148</v>
      </c>
    </row>
    <row r="214" spans="2:65" s="1" customFormat="1" ht="16.5" customHeight="1">
      <c r="B214" s="130"/>
      <c r="C214" s="176" t="s">
        <v>413</v>
      </c>
      <c r="D214" s="176" t="s">
        <v>269</v>
      </c>
      <c r="E214" s="177" t="s">
        <v>383</v>
      </c>
      <c r="F214" s="178" t="s">
        <v>384</v>
      </c>
      <c r="G214" s="179" t="s">
        <v>385</v>
      </c>
      <c r="H214" s="180">
        <v>1.609</v>
      </c>
      <c r="I214" s="181"/>
      <c r="J214" s="182">
        <f>ROUND(I214*H214,2)</f>
        <v>0</v>
      </c>
      <c r="K214" s="178" t="s">
        <v>194</v>
      </c>
      <c r="L214" s="183"/>
      <c r="M214" s="184" t="s">
        <v>1</v>
      </c>
      <c r="N214" s="185" t="s">
        <v>40</v>
      </c>
      <c r="P214" s="140">
        <f>O214*H214</f>
        <v>0</v>
      </c>
      <c r="Q214" s="140">
        <v>0.03</v>
      </c>
      <c r="R214" s="140">
        <f>Q214*H214</f>
        <v>4.827E-2</v>
      </c>
      <c r="S214" s="140">
        <v>0</v>
      </c>
      <c r="T214" s="141">
        <f>S214*H214</f>
        <v>0</v>
      </c>
      <c r="AR214" s="142" t="s">
        <v>321</v>
      </c>
      <c r="AT214" s="142" t="s">
        <v>269</v>
      </c>
      <c r="AU214" s="142" t="s">
        <v>85</v>
      </c>
      <c r="AY214" s="16" t="s">
        <v>148</v>
      </c>
      <c r="BE214" s="143">
        <f>IF(N214="základní",J214,0)</f>
        <v>0</v>
      </c>
      <c r="BF214" s="143">
        <f>IF(N214="snížená",J214,0)</f>
        <v>0</v>
      </c>
      <c r="BG214" s="143">
        <f>IF(N214="zákl. přenesená",J214,0)</f>
        <v>0</v>
      </c>
      <c r="BH214" s="143">
        <f>IF(N214="sníž. přenesená",J214,0)</f>
        <v>0</v>
      </c>
      <c r="BI214" s="143">
        <f>IF(N214="nulová",J214,0)</f>
        <v>0</v>
      </c>
      <c r="BJ214" s="16" t="s">
        <v>80</v>
      </c>
      <c r="BK214" s="143">
        <f>ROUND(I214*H214,2)</f>
        <v>0</v>
      </c>
      <c r="BL214" s="16" t="s">
        <v>215</v>
      </c>
      <c r="BM214" s="142" t="s">
        <v>386</v>
      </c>
    </row>
    <row r="215" spans="2:65" s="1" customFormat="1" ht="24.15" customHeight="1">
      <c r="B215" s="130"/>
      <c r="C215" s="131" t="s">
        <v>418</v>
      </c>
      <c r="D215" s="131" t="s">
        <v>154</v>
      </c>
      <c r="E215" s="132" t="s">
        <v>407</v>
      </c>
      <c r="F215" s="133" t="s">
        <v>408</v>
      </c>
      <c r="G215" s="134" t="s">
        <v>193</v>
      </c>
      <c r="H215" s="135">
        <v>5.1619999999999999</v>
      </c>
      <c r="I215" s="136"/>
      <c r="J215" s="137">
        <f>ROUND(I215*H215,2)</f>
        <v>0</v>
      </c>
      <c r="K215" s="133" t="s">
        <v>194</v>
      </c>
      <c r="L215" s="31"/>
      <c r="M215" s="138" t="s">
        <v>1</v>
      </c>
      <c r="N215" s="139" t="s">
        <v>40</v>
      </c>
      <c r="P215" s="140">
        <f>O215*H215</f>
        <v>0</v>
      </c>
      <c r="Q215" s="140">
        <v>0</v>
      </c>
      <c r="R215" s="140">
        <f>Q215*H215</f>
        <v>0</v>
      </c>
      <c r="S215" s="140">
        <v>0</v>
      </c>
      <c r="T215" s="141">
        <f>S215*H215</f>
        <v>0</v>
      </c>
      <c r="AR215" s="142" t="s">
        <v>215</v>
      </c>
      <c r="AT215" s="142" t="s">
        <v>154</v>
      </c>
      <c r="AU215" s="142" t="s">
        <v>85</v>
      </c>
      <c r="AY215" s="16" t="s">
        <v>148</v>
      </c>
      <c r="BE215" s="143">
        <f>IF(N215="základní",J215,0)</f>
        <v>0</v>
      </c>
      <c r="BF215" s="143">
        <f>IF(N215="snížená",J215,0)</f>
        <v>0</v>
      </c>
      <c r="BG215" s="143">
        <f>IF(N215="zákl. přenesená",J215,0)</f>
        <v>0</v>
      </c>
      <c r="BH215" s="143">
        <f>IF(N215="sníž. přenesená",J215,0)</f>
        <v>0</v>
      </c>
      <c r="BI215" s="143">
        <f>IF(N215="nulová",J215,0)</f>
        <v>0</v>
      </c>
      <c r="BJ215" s="16" t="s">
        <v>80</v>
      </c>
      <c r="BK215" s="143">
        <f>ROUND(I215*H215,2)</f>
        <v>0</v>
      </c>
      <c r="BL215" s="16" t="s">
        <v>215</v>
      </c>
      <c r="BM215" s="142" t="s">
        <v>409</v>
      </c>
    </row>
    <row r="216" spans="2:65" s="1" customFormat="1" ht="10">
      <c r="B216" s="31"/>
      <c r="D216" s="144" t="s">
        <v>161</v>
      </c>
      <c r="F216" s="145" t="s">
        <v>410</v>
      </c>
      <c r="I216" s="146"/>
      <c r="L216" s="31"/>
      <c r="M216" s="147"/>
      <c r="T216" s="55"/>
      <c r="AT216" s="16" t="s">
        <v>161</v>
      </c>
      <c r="AU216" s="16" t="s">
        <v>85</v>
      </c>
    </row>
    <row r="217" spans="2:65" s="11" customFormat="1" ht="22.75" customHeight="1">
      <c r="B217" s="118"/>
      <c r="D217" s="119" t="s">
        <v>74</v>
      </c>
      <c r="E217" s="128" t="s">
        <v>411</v>
      </c>
      <c r="F217" s="128" t="s">
        <v>412</v>
      </c>
      <c r="I217" s="121"/>
      <c r="J217" s="129">
        <f>BK217</f>
        <v>0</v>
      </c>
      <c r="L217" s="118"/>
      <c r="M217" s="123"/>
      <c r="P217" s="124">
        <f>SUM(P218:P219)</f>
        <v>0</v>
      </c>
      <c r="R217" s="124">
        <f>SUM(R218:R219)</f>
        <v>2.5000000000000001E-2</v>
      </c>
      <c r="T217" s="125">
        <f>SUM(T218:T219)</f>
        <v>0</v>
      </c>
      <c r="AR217" s="119" t="s">
        <v>85</v>
      </c>
      <c r="AT217" s="126" t="s">
        <v>74</v>
      </c>
      <c r="AU217" s="126" t="s">
        <v>80</v>
      </c>
      <c r="AY217" s="119" t="s">
        <v>148</v>
      </c>
      <c r="BK217" s="127">
        <f>SUM(BK218:BK219)</f>
        <v>0</v>
      </c>
    </row>
    <row r="218" spans="2:65" s="1" customFormat="1" ht="33" customHeight="1">
      <c r="B218" s="130"/>
      <c r="C218" s="131" t="s">
        <v>425</v>
      </c>
      <c r="D218" s="131" t="s">
        <v>154</v>
      </c>
      <c r="E218" s="132" t="s">
        <v>675</v>
      </c>
      <c r="F218" s="133" t="s">
        <v>676</v>
      </c>
      <c r="G218" s="134" t="s">
        <v>238</v>
      </c>
      <c r="H218" s="135">
        <v>4</v>
      </c>
      <c r="I218" s="136"/>
      <c r="J218" s="137">
        <f>ROUND(I218*H218,2)</f>
        <v>0</v>
      </c>
      <c r="K218" s="133" t="s">
        <v>1</v>
      </c>
      <c r="L218" s="31"/>
      <c r="M218" s="138" t="s">
        <v>1</v>
      </c>
      <c r="N218" s="139" t="s">
        <v>40</v>
      </c>
      <c r="P218" s="140">
        <f>O218*H218</f>
        <v>0</v>
      </c>
      <c r="Q218" s="140">
        <v>3.4099999999999998E-3</v>
      </c>
      <c r="R218" s="140">
        <f>Q218*H218</f>
        <v>1.3639999999999999E-2</v>
      </c>
      <c r="S218" s="140">
        <v>0</v>
      </c>
      <c r="T218" s="141">
        <f>S218*H218</f>
        <v>0</v>
      </c>
      <c r="AR218" s="142" t="s">
        <v>215</v>
      </c>
      <c r="AT218" s="142" t="s">
        <v>154</v>
      </c>
      <c r="AU218" s="142" t="s">
        <v>85</v>
      </c>
      <c r="AY218" s="16" t="s">
        <v>148</v>
      </c>
      <c r="BE218" s="143">
        <f>IF(N218="základní",J218,0)</f>
        <v>0</v>
      </c>
      <c r="BF218" s="143">
        <f>IF(N218="snížená",J218,0)</f>
        <v>0</v>
      </c>
      <c r="BG218" s="143">
        <f>IF(N218="zákl. přenesená",J218,0)</f>
        <v>0</v>
      </c>
      <c r="BH218" s="143">
        <f>IF(N218="sníž. přenesená",J218,0)</f>
        <v>0</v>
      </c>
      <c r="BI218" s="143">
        <f>IF(N218="nulová",J218,0)</f>
        <v>0</v>
      </c>
      <c r="BJ218" s="16" t="s">
        <v>80</v>
      </c>
      <c r="BK218" s="143">
        <f>ROUND(I218*H218,2)</f>
        <v>0</v>
      </c>
      <c r="BL218" s="16" t="s">
        <v>215</v>
      </c>
      <c r="BM218" s="142" t="s">
        <v>677</v>
      </c>
    </row>
    <row r="219" spans="2:65" s="1" customFormat="1" ht="33" customHeight="1">
      <c r="B219" s="130"/>
      <c r="C219" s="131" t="s">
        <v>321</v>
      </c>
      <c r="D219" s="131" t="s">
        <v>154</v>
      </c>
      <c r="E219" s="132" t="s">
        <v>678</v>
      </c>
      <c r="F219" s="133" t="s">
        <v>679</v>
      </c>
      <c r="G219" s="134" t="s">
        <v>238</v>
      </c>
      <c r="H219" s="135">
        <v>4</v>
      </c>
      <c r="I219" s="136"/>
      <c r="J219" s="137">
        <f>ROUND(I219*H219,2)</f>
        <v>0</v>
      </c>
      <c r="K219" s="133" t="s">
        <v>1</v>
      </c>
      <c r="L219" s="31"/>
      <c r="M219" s="138" t="s">
        <v>1</v>
      </c>
      <c r="N219" s="139" t="s">
        <v>40</v>
      </c>
      <c r="P219" s="140">
        <f>O219*H219</f>
        <v>0</v>
      </c>
      <c r="Q219" s="140">
        <v>2.8400000000000001E-3</v>
      </c>
      <c r="R219" s="140">
        <f>Q219*H219</f>
        <v>1.136E-2</v>
      </c>
      <c r="S219" s="140">
        <v>0</v>
      </c>
      <c r="T219" s="141">
        <f>S219*H219</f>
        <v>0</v>
      </c>
      <c r="AR219" s="142" t="s">
        <v>215</v>
      </c>
      <c r="AT219" s="142" t="s">
        <v>154</v>
      </c>
      <c r="AU219" s="142" t="s">
        <v>85</v>
      </c>
      <c r="AY219" s="16" t="s">
        <v>148</v>
      </c>
      <c r="BE219" s="143">
        <f>IF(N219="základní",J219,0)</f>
        <v>0</v>
      </c>
      <c r="BF219" s="143">
        <f>IF(N219="snížená",J219,0)</f>
        <v>0</v>
      </c>
      <c r="BG219" s="143">
        <f>IF(N219="zákl. přenesená",J219,0)</f>
        <v>0</v>
      </c>
      <c r="BH219" s="143">
        <f>IF(N219="sníž. přenesená",J219,0)</f>
        <v>0</v>
      </c>
      <c r="BI219" s="143">
        <f>IF(N219="nulová",J219,0)</f>
        <v>0</v>
      </c>
      <c r="BJ219" s="16" t="s">
        <v>80</v>
      </c>
      <c r="BK219" s="143">
        <f>ROUND(I219*H219,2)</f>
        <v>0</v>
      </c>
      <c r="BL219" s="16" t="s">
        <v>215</v>
      </c>
      <c r="BM219" s="142" t="s">
        <v>680</v>
      </c>
    </row>
    <row r="220" spans="2:65" s="11" customFormat="1" ht="22.75" customHeight="1">
      <c r="B220" s="118"/>
      <c r="D220" s="119" t="s">
        <v>74</v>
      </c>
      <c r="E220" s="128" t="s">
        <v>233</v>
      </c>
      <c r="F220" s="128" t="s">
        <v>234</v>
      </c>
      <c r="I220" s="121"/>
      <c r="J220" s="129">
        <f>BK220</f>
        <v>0</v>
      </c>
      <c r="L220" s="118"/>
      <c r="M220" s="123"/>
      <c r="P220" s="124">
        <f>SUM(P221:P225)</f>
        <v>0</v>
      </c>
      <c r="R220" s="124">
        <f>SUM(R221:R225)</f>
        <v>1E-3</v>
      </c>
      <c r="T220" s="125">
        <f>SUM(T221:T225)</f>
        <v>0</v>
      </c>
      <c r="AR220" s="119" t="s">
        <v>85</v>
      </c>
      <c r="AT220" s="126" t="s">
        <v>74</v>
      </c>
      <c r="AU220" s="126" t="s">
        <v>80</v>
      </c>
      <c r="AY220" s="119" t="s">
        <v>148</v>
      </c>
      <c r="BK220" s="127">
        <f>SUM(BK221:BK225)</f>
        <v>0</v>
      </c>
    </row>
    <row r="221" spans="2:65" s="1" customFormat="1" ht="16.5" customHeight="1">
      <c r="B221" s="130"/>
      <c r="C221" s="131" t="s">
        <v>436</v>
      </c>
      <c r="D221" s="131" t="s">
        <v>154</v>
      </c>
      <c r="E221" s="132" t="s">
        <v>426</v>
      </c>
      <c r="F221" s="133" t="s">
        <v>427</v>
      </c>
      <c r="G221" s="134" t="s">
        <v>238</v>
      </c>
      <c r="H221" s="135">
        <v>1</v>
      </c>
      <c r="I221" s="136"/>
      <c r="J221" s="137">
        <f>ROUND(I221*H221,2)</f>
        <v>0</v>
      </c>
      <c r="K221" s="133" t="s">
        <v>194</v>
      </c>
      <c r="L221" s="31"/>
      <c r="M221" s="138" t="s">
        <v>1</v>
      </c>
      <c r="N221" s="139" t="s">
        <v>40</v>
      </c>
      <c r="P221" s="140">
        <f>O221*H221</f>
        <v>0</v>
      </c>
      <c r="Q221" s="140">
        <v>0</v>
      </c>
      <c r="R221" s="140">
        <f>Q221*H221</f>
        <v>0</v>
      </c>
      <c r="S221" s="140">
        <v>0</v>
      </c>
      <c r="T221" s="141">
        <f>S221*H221</f>
        <v>0</v>
      </c>
      <c r="AR221" s="142" t="s">
        <v>215</v>
      </c>
      <c r="AT221" s="142" t="s">
        <v>154</v>
      </c>
      <c r="AU221" s="142" t="s">
        <v>85</v>
      </c>
      <c r="AY221" s="16" t="s">
        <v>148</v>
      </c>
      <c r="BE221" s="143">
        <f>IF(N221="základní",J221,0)</f>
        <v>0</v>
      </c>
      <c r="BF221" s="143">
        <f>IF(N221="snížená",J221,0)</f>
        <v>0</v>
      </c>
      <c r="BG221" s="143">
        <f>IF(N221="zákl. přenesená",J221,0)</f>
        <v>0</v>
      </c>
      <c r="BH221" s="143">
        <f>IF(N221="sníž. přenesená",J221,0)</f>
        <v>0</v>
      </c>
      <c r="BI221" s="143">
        <f>IF(N221="nulová",J221,0)</f>
        <v>0</v>
      </c>
      <c r="BJ221" s="16" t="s">
        <v>80</v>
      </c>
      <c r="BK221" s="143">
        <f>ROUND(I221*H221,2)</f>
        <v>0</v>
      </c>
      <c r="BL221" s="16" t="s">
        <v>215</v>
      </c>
      <c r="BM221" s="142" t="s">
        <v>428</v>
      </c>
    </row>
    <row r="222" spans="2:65" s="1" customFormat="1" ht="10">
      <c r="B222" s="31"/>
      <c r="D222" s="144" t="s">
        <v>161</v>
      </c>
      <c r="F222" s="145" t="s">
        <v>429</v>
      </c>
      <c r="I222" s="146"/>
      <c r="L222" s="31"/>
      <c r="M222" s="147"/>
      <c r="T222" s="55"/>
      <c r="AT222" s="16" t="s">
        <v>161</v>
      </c>
      <c r="AU222" s="16" t="s">
        <v>85</v>
      </c>
    </row>
    <row r="223" spans="2:65" s="1" customFormat="1" ht="24.15" customHeight="1">
      <c r="B223" s="130"/>
      <c r="C223" s="131" t="s">
        <v>441</v>
      </c>
      <c r="D223" s="131" t="s">
        <v>154</v>
      </c>
      <c r="E223" s="132" t="s">
        <v>681</v>
      </c>
      <c r="F223" s="133" t="s">
        <v>682</v>
      </c>
      <c r="G223" s="134" t="s">
        <v>238</v>
      </c>
      <c r="H223" s="135">
        <v>1</v>
      </c>
      <c r="I223" s="136"/>
      <c r="J223" s="137">
        <f>ROUND(I223*H223,2)</f>
        <v>0</v>
      </c>
      <c r="K223" s="133" t="s">
        <v>194</v>
      </c>
      <c r="L223" s="31"/>
      <c r="M223" s="138" t="s">
        <v>1</v>
      </c>
      <c r="N223" s="139" t="s">
        <v>40</v>
      </c>
      <c r="P223" s="140">
        <f>O223*H223</f>
        <v>0</v>
      </c>
      <c r="Q223" s="140">
        <v>0</v>
      </c>
      <c r="R223" s="140">
        <f>Q223*H223</f>
        <v>0</v>
      </c>
      <c r="S223" s="140">
        <v>0</v>
      </c>
      <c r="T223" s="141">
        <f>S223*H223</f>
        <v>0</v>
      </c>
      <c r="AR223" s="142" t="s">
        <v>215</v>
      </c>
      <c r="AT223" s="142" t="s">
        <v>154</v>
      </c>
      <c r="AU223" s="142" t="s">
        <v>85</v>
      </c>
      <c r="AY223" s="16" t="s">
        <v>148</v>
      </c>
      <c r="BE223" s="143">
        <f>IF(N223="základní",J223,0)</f>
        <v>0</v>
      </c>
      <c r="BF223" s="143">
        <f>IF(N223="snížená",J223,0)</f>
        <v>0</v>
      </c>
      <c r="BG223" s="143">
        <f>IF(N223="zákl. přenesená",J223,0)</f>
        <v>0</v>
      </c>
      <c r="BH223" s="143">
        <f>IF(N223="sníž. přenesená",J223,0)</f>
        <v>0</v>
      </c>
      <c r="BI223" s="143">
        <f>IF(N223="nulová",J223,0)</f>
        <v>0</v>
      </c>
      <c r="BJ223" s="16" t="s">
        <v>80</v>
      </c>
      <c r="BK223" s="143">
        <f>ROUND(I223*H223,2)</f>
        <v>0</v>
      </c>
      <c r="BL223" s="16" t="s">
        <v>215</v>
      </c>
      <c r="BM223" s="142" t="s">
        <v>683</v>
      </c>
    </row>
    <row r="224" spans="2:65" s="1" customFormat="1" ht="10">
      <c r="B224" s="31"/>
      <c r="D224" s="144" t="s">
        <v>161</v>
      </c>
      <c r="F224" s="145" t="s">
        <v>684</v>
      </c>
      <c r="I224" s="146"/>
      <c r="L224" s="31"/>
      <c r="M224" s="147"/>
      <c r="T224" s="55"/>
      <c r="AT224" s="16" t="s">
        <v>161</v>
      </c>
      <c r="AU224" s="16" t="s">
        <v>85</v>
      </c>
    </row>
    <row r="225" spans="2:65" s="1" customFormat="1" ht="24.15" customHeight="1">
      <c r="B225" s="130"/>
      <c r="C225" s="176" t="s">
        <v>446</v>
      </c>
      <c r="D225" s="176" t="s">
        <v>269</v>
      </c>
      <c r="E225" s="177" t="s">
        <v>685</v>
      </c>
      <c r="F225" s="178" t="s">
        <v>686</v>
      </c>
      <c r="G225" s="179" t="s">
        <v>238</v>
      </c>
      <c r="H225" s="180">
        <v>1</v>
      </c>
      <c r="I225" s="181"/>
      <c r="J225" s="182">
        <f>ROUND(I225*H225,2)</f>
        <v>0</v>
      </c>
      <c r="K225" s="178" t="s">
        <v>1</v>
      </c>
      <c r="L225" s="183"/>
      <c r="M225" s="184" t="s">
        <v>1</v>
      </c>
      <c r="N225" s="185" t="s">
        <v>40</v>
      </c>
      <c r="P225" s="140">
        <f>O225*H225</f>
        <v>0</v>
      </c>
      <c r="Q225" s="140">
        <v>1E-3</v>
      </c>
      <c r="R225" s="140">
        <f>Q225*H225</f>
        <v>1E-3</v>
      </c>
      <c r="S225" s="140">
        <v>0</v>
      </c>
      <c r="T225" s="141">
        <f>S225*H225</f>
        <v>0</v>
      </c>
      <c r="AR225" s="142" t="s">
        <v>321</v>
      </c>
      <c r="AT225" s="142" t="s">
        <v>269</v>
      </c>
      <c r="AU225" s="142" t="s">
        <v>85</v>
      </c>
      <c r="AY225" s="16" t="s">
        <v>148</v>
      </c>
      <c r="BE225" s="143">
        <f>IF(N225="základní",J225,0)</f>
        <v>0</v>
      </c>
      <c r="BF225" s="143">
        <f>IF(N225="snížená",J225,0)</f>
        <v>0</v>
      </c>
      <c r="BG225" s="143">
        <f>IF(N225="zákl. přenesená",J225,0)</f>
        <v>0</v>
      </c>
      <c r="BH225" s="143">
        <f>IF(N225="sníž. přenesená",J225,0)</f>
        <v>0</v>
      </c>
      <c r="BI225" s="143">
        <f>IF(N225="nulová",J225,0)</f>
        <v>0</v>
      </c>
      <c r="BJ225" s="16" t="s">
        <v>80</v>
      </c>
      <c r="BK225" s="143">
        <f>ROUND(I225*H225,2)</f>
        <v>0</v>
      </c>
      <c r="BL225" s="16" t="s">
        <v>215</v>
      </c>
      <c r="BM225" s="142" t="s">
        <v>687</v>
      </c>
    </row>
    <row r="226" spans="2:65" s="11" customFormat="1" ht="22.75" customHeight="1">
      <c r="B226" s="118"/>
      <c r="D226" s="119" t="s">
        <v>74</v>
      </c>
      <c r="E226" s="128" t="s">
        <v>241</v>
      </c>
      <c r="F226" s="128" t="s">
        <v>242</v>
      </c>
      <c r="I226" s="121"/>
      <c r="J226" s="129">
        <f>BK226</f>
        <v>0</v>
      </c>
      <c r="L226" s="118"/>
      <c r="M226" s="123"/>
      <c r="P226" s="124">
        <f>SUM(P227:P241)</f>
        <v>0</v>
      </c>
      <c r="R226" s="124">
        <f>SUM(R227:R241)</f>
        <v>0.70028500000000005</v>
      </c>
      <c r="T226" s="125">
        <f>SUM(T227:T241)</f>
        <v>0</v>
      </c>
      <c r="AR226" s="119" t="s">
        <v>85</v>
      </c>
      <c r="AT226" s="126" t="s">
        <v>74</v>
      </c>
      <c r="AU226" s="126" t="s">
        <v>80</v>
      </c>
      <c r="AY226" s="119" t="s">
        <v>148</v>
      </c>
      <c r="BK226" s="127">
        <f>SUM(BK227:BK241)</f>
        <v>0</v>
      </c>
    </row>
    <row r="227" spans="2:65" s="1" customFormat="1" ht="33" customHeight="1">
      <c r="B227" s="130"/>
      <c r="C227" s="131" t="s">
        <v>451</v>
      </c>
      <c r="D227" s="131" t="s">
        <v>154</v>
      </c>
      <c r="E227" s="132" t="s">
        <v>688</v>
      </c>
      <c r="F227" s="133" t="s">
        <v>689</v>
      </c>
      <c r="G227" s="134" t="s">
        <v>246</v>
      </c>
      <c r="H227" s="135">
        <v>32.479999999999997</v>
      </c>
      <c r="I227" s="136"/>
      <c r="J227" s="137">
        <f>ROUND(I227*H227,2)</f>
        <v>0</v>
      </c>
      <c r="K227" s="133" t="s">
        <v>194</v>
      </c>
      <c r="L227" s="31"/>
      <c r="M227" s="138" t="s">
        <v>1</v>
      </c>
      <c r="N227" s="139" t="s">
        <v>40</v>
      </c>
      <c r="P227" s="140">
        <f>O227*H227</f>
        <v>0</v>
      </c>
      <c r="Q227" s="140">
        <v>1.06E-3</v>
      </c>
      <c r="R227" s="140">
        <f>Q227*H227</f>
        <v>3.4428799999999996E-2</v>
      </c>
      <c r="S227" s="140">
        <v>0</v>
      </c>
      <c r="T227" s="141">
        <f>S227*H227</f>
        <v>0</v>
      </c>
      <c r="AR227" s="142" t="s">
        <v>215</v>
      </c>
      <c r="AT227" s="142" t="s">
        <v>154</v>
      </c>
      <c r="AU227" s="142" t="s">
        <v>85</v>
      </c>
      <c r="AY227" s="16" t="s">
        <v>148</v>
      </c>
      <c r="BE227" s="143">
        <f>IF(N227="základní",J227,0)</f>
        <v>0</v>
      </c>
      <c r="BF227" s="143">
        <f>IF(N227="snížená",J227,0)</f>
        <v>0</v>
      </c>
      <c r="BG227" s="143">
        <f>IF(N227="zákl. přenesená",J227,0)</f>
        <v>0</v>
      </c>
      <c r="BH227" s="143">
        <f>IF(N227="sníž. přenesená",J227,0)</f>
        <v>0</v>
      </c>
      <c r="BI227" s="143">
        <f>IF(N227="nulová",J227,0)</f>
        <v>0</v>
      </c>
      <c r="BJ227" s="16" t="s">
        <v>80</v>
      </c>
      <c r="BK227" s="143">
        <f>ROUND(I227*H227,2)</f>
        <v>0</v>
      </c>
      <c r="BL227" s="16" t="s">
        <v>215</v>
      </c>
      <c r="BM227" s="142" t="s">
        <v>690</v>
      </c>
    </row>
    <row r="228" spans="2:65" s="1" customFormat="1" ht="10">
      <c r="B228" s="31"/>
      <c r="D228" s="144" t="s">
        <v>161</v>
      </c>
      <c r="F228" s="145" t="s">
        <v>691</v>
      </c>
      <c r="I228" s="146"/>
      <c r="L228" s="31"/>
      <c r="M228" s="147"/>
      <c r="T228" s="55"/>
      <c r="AT228" s="16" t="s">
        <v>161</v>
      </c>
      <c r="AU228" s="16" t="s">
        <v>85</v>
      </c>
    </row>
    <row r="229" spans="2:65" s="1" customFormat="1" ht="24.15" customHeight="1">
      <c r="B229" s="130"/>
      <c r="C229" s="131" t="s">
        <v>457</v>
      </c>
      <c r="D229" s="131" t="s">
        <v>154</v>
      </c>
      <c r="E229" s="132" t="s">
        <v>692</v>
      </c>
      <c r="F229" s="133" t="s">
        <v>693</v>
      </c>
      <c r="G229" s="134" t="s">
        <v>246</v>
      </c>
      <c r="H229" s="135">
        <v>32.479999999999997</v>
      </c>
      <c r="I229" s="136"/>
      <c r="J229" s="137">
        <f>ROUND(I229*H229,2)</f>
        <v>0</v>
      </c>
      <c r="K229" s="133" t="s">
        <v>194</v>
      </c>
      <c r="L229" s="31"/>
      <c r="M229" s="138" t="s">
        <v>1</v>
      </c>
      <c r="N229" s="139" t="s">
        <v>40</v>
      </c>
      <c r="P229" s="140">
        <f>O229*H229</f>
        <v>0</v>
      </c>
      <c r="Q229" s="140">
        <v>7.7999999999999999E-4</v>
      </c>
      <c r="R229" s="140">
        <f>Q229*H229</f>
        <v>2.5334399999999997E-2</v>
      </c>
      <c r="S229" s="140">
        <v>0</v>
      </c>
      <c r="T229" s="141">
        <f>S229*H229</f>
        <v>0</v>
      </c>
      <c r="AR229" s="142" t="s">
        <v>215</v>
      </c>
      <c r="AT229" s="142" t="s">
        <v>154</v>
      </c>
      <c r="AU229" s="142" t="s">
        <v>85</v>
      </c>
      <c r="AY229" s="16" t="s">
        <v>148</v>
      </c>
      <c r="BE229" s="143">
        <f>IF(N229="základní",J229,0)</f>
        <v>0</v>
      </c>
      <c r="BF229" s="143">
        <f>IF(N229="snížená",J229,0)</f>
        <v>0</v>
      </c>
      <c r="BG229" s="143">
        <f>IF(N229="zákl. přenesená",J229,0)</f>
        <v>0</v>
      </c>
      <c r="BH229" s="143">
        <f>IF(N229="sníž. přenesená",J229,0)</f>
        <v>0</v>
      </c>
      <c r="BI229" s="143">
        <f>IF(N229="nulová",J229,0)</f>
        <v>0</v>
      </c>
      <c r="BJ229" s="16" t="s">
        <v>80</v>
      </c>
      <c r="BK229" s="143">
        <f>ROUND(I229*H229,2)</f>
        <v>0</v>
      </c>
      <c r="BL229" s="16" t="s">
        <v>215</v>
      </c>
      <c r="BM229" s="142" t="s">
        <v>694</v>
      </c>
    </row>
    <row r="230" spans="2:65" s="1" customFormat="1" ht="10">
      <c r="B230" s="31"/>
      <c r="D230" s="144" t="s">
        <v>161</v>
      </c>
      <c r="F230" s="145" t="s">
        <v>695</v>
      </c>
      <c r="I230" s="146"/>
      <c r="L230" s="31"/>
      <c r="M230" s="147"/>
      <c r="T230" s="55"/>
      <c r="AT230" s="16" t="s">
        <v>161</v>
      </c>
      <c r="AU230" s="16" t="s">
        <v>85</v>
      </c>
    </row>
    <row r="231" spans="2:65" s="1" customFormat="1" ht="33" customHeight="1">
      <c r="B231" s="130"/>
      <c r="C231" s="131" t="s">
        <v>462</v>
      </c>
      <c r="D231" s="131" t="s">
        <v>154</v>
      </c>
      <c r="E231" s="132" t="s">
        <v>696</v>
      </c>
      <c r="F231" s="133" t="s">
        <v>697</v>
      </c>
      <c r="G231" s="134" t="s">
        <v>246</v>
      </c>
      <c r="H231" s="135">
        <v>74.39</v>
      </c>
      <c r="I231" s="136"/>
      <c r="J231" s="137">
        <f>ROUND(I231*H231,2)</f>
        <v>0</v>
      </c>
      <c r="K231" s="133" t="s">
        <v>158</v>
      </c>
      <c r="L231" s="31"/>
      <c r="M231" s="138" t="s">
        <v>1</v>
      </c>
      <c r="N231" s="139" t="s">
        <v>40</v>
      </c>
      <c r="P231" s="140">
        <f>O231*H231</f>
        <v>0</v>
      </c>
      <c r="Q231" s="140">
        <v>2.2200000000000002E-3</v>
      </c>
      <c r="R231" s="140">
        <f>Q231*H231</f>
        <v>0.16514580000000001</v>
      </c>
      <c r="S231" s="140">
        <v>0</v>
      </c>
      <c r="T231" s="141">
        <f>S231*H231</f>
        <v>0</v>
      </c>
      <c r="AR231" s="142" t="s">
        <v>215</v>
      </c>
      <c r="AT231" s="142" t="s">
        <v>154</v>
      </c>
      <c r="AU231" s="142" t="s">
        <v>85</v>
      </c>
      <c r="AY231" s="16" t="s">
        <v>148</v>
      </c>
      <c r="BE231" s="143">
        <f>IF(N231="základní",J231,0)</f>
        <v>0</v>
      </c>
      <c r="BF231" s="143">
        <f>IF(N231="snížená",J231,0)</f>
        <v>0</v>
      </c>
      <c r="BG231" s="143">
        <f>IF(N231="zákl. přenesená",J231,0)</f>
        <v>0</v>
      </c>
      <c r="BH231" s="143">
        <f>IF(N231="sníž. přenesená",J231,0)</f>
        <v>0</v>
      </c>
      <c r="BI231" s="143">
        <f>IF(N231="nulová",J231,0)</f>
        <v>0</v>
      </c>
      <c r="BJ231" s="16" t="s">
        <v>80</v>
      </c>
      <c r="BK231" s="143">
        <f>ROUND(I231*H231,2)</f>
        <v>0</v>
      </c>
      <c r="BL231" s="16" t="s">
        <v>215</v>
      </c>
      <c r="BM231" s="142" t="s">
        <v>698</v>
      </c>
    </row>
    <row r="232" spans="2:65" s="1" customFormat="1" ht="10">
      <c r="B232" s="31"/>
      <c r="D232" s="144" t="s">
        <v>161</v>
      </c>
      <c r="F232" s="145" t="s">
        <v>699</v>
      </c>
      <c r="I232" s="146"/>
      <c r="L232" s="31"/>
      <c r="M232" s="147"/>
      <c r="T232" s="55"/>
      <c r="AT232" s="16" t="s">
        <v>161</v>
      </c>
      <c r="AU232" s="16" t="s">
        <v>85</v>
      </c>
    </row>
    <row r="233" spans="2:65" s="1" customFormat="1" ht="33" customHeight="1">
      <c r="B233" s="130"/>
      <c r="C233" s="131" t="s">
        <v>468</v>
      </c>
      <c r="D233" s="131" t="s">
        <v>154</v>
      </c>
      <c r="E233" s="132" t="s">
        <v>474</v>
      </c>
      <c r="F233" s="133" t="s">
        <v>475</v>
      </c>
      <c r="G233" s="134" t="s">
        <v>246</v>
      </c>
      <c r="H233" s="135">
        <v>7.01</v>
      </c>
      <c r="I233" s="136"/>
      <c r="J233" s="137">
        <f>ROUND(I233*H233,2)</f>
        <v>0</v>
      </c>
      <c r="K233" s="133" t="s">
        <v>194</v>
      </c>
      <c r="L233" s="31"/>
      <c r="M233" s="138" t="s">
        <v>1</v>
      </c>
      <c r="N233" s="139" t="s">
        <v>40</v>
      </c>
      <c r="P233" s="140">
        <f>O233*H233</f>
        <v>0</v>
      </c>
      <c r="Q233" s="140">
        <v>5.8399999999999997E-3</v>
      </c>
      <c r="R233" s="140">
        <f>Q233*H233</f>
        <v>4.09384E-2</v>
      </c>
      <c r="S233" s="140">
        <v>0</v>
      </c>
      <c r="T233" s="141">
        <f>S233*H233</f>
        <v>0</v>
      </c>
      <c r="AR233" s="142" t="s">
        <v>215</v>
      </c>
      <c r="AT233" s="142" t="s">
        <v>154</v>
      </c>
      <c r="AU233" s="142" t="s">
        <v>85</v>
      </c>
      <c r="AY233" s="16" t="s">
        <v>148</v>
      </c>
      <c r="BE233" s="143">
        <f>IF(N233="základní",J233,0)</f>
        <v>0</v>
      </c>
      <c r="BF233" s="143">
        <f>IF(N233="snížená",J233,0)</f>
        <v>0</v>
      </c>
      <c r="BG233" s="143">
        <f>IF(N233="zákl. přenesená",J233,0)</f>
        <v>0</v>
      </c>
      <c r="BH233" s="143">
        <f>IF(N233="sníž. přenesená",J233,0)</f>
        <v>0</v>
      </c>
      <c r="BI233" s="143">
        <f>IF(N233="nulová",J233,0)</f>
        <v>0</v>
      </c>
      <c r="BJ233" s="16" t="s">
        <v>80</v>
      </c>
      <c r="BK233" s="143">
        <f>ROUND(I233*H233,2)</f>
        <v>0</v>
      </c>
      <c r="BL233" s="16" t="s">
        <v>215</v>
      </c>
      <c r="BM233" s="142" t="s">
        <v>700</v>
      </c>
    </row>
    <row r="234" spans="2:65" s="1" customFormat="1" ht="10">
      <c r="B234" s="31"/>
      <c r="D234" s="144" t="s">
        <v>161</v>
      </c>
      <c r="F234" s="145" t="s">
        <v>477</v>
      </c>
      <c r="I234" s="146"/>
      <c r="L234" s="31"/>
      <c r="M234" s="147"/>
      <c r="T234" s="55"/>
      <c r="AT234" s="16" t="s">
        <v>161</v>
      </c>
      <c r="AU234" s="16" t="s">
        <v>85</v>
      </c>
    </row>
    <row r="235" spans="2:65" s="1" customFormat="1" ht="33" customHeight="1">
      <c r="B235" s="130"/>
      <c r="C235" s="131" t="s">
        <v>473</v>
      </c>
      <c r="D235" s="131" t="s">
        <v>154</v>
      </c>
      <c r="E235" s="132" t="s">
        <v>474</v>
      </c>
      <c r="F235" s="133" t="s">
        <v>475</v>
      </c>
      <c r="G235" s="134" t="s">
        <v>246</v>
      </c>
      <c r="H235" s="135">
        <v>74.39</v>
      </c>
      <c r="I235" s="136"/>
      <c r="J235" s="137">
        <f>ROUND(I235*H235,2)</f>
        <v>0</v>
      </c>
      <c r="K235" s="133" t="s">
        <v>194</v>
      </c>
      <c r="L235" s="31"/>
      <c r="M235" s="138" t="s">
        <v>1</v>
      </c>
      <c r="N235" s="139" t="s">
        <v>40</v>
      </c>
      <c r="P235" s="140">
        <f>O235*H235</f>
        <v>0</v>
      </c>
      <c r="Q235" s="140">
        <v>5.8399999999999997E-3</v>
      </c>
      <c r="R235" s="140">
        <f>Q235*H235</f>
        <v>0.43443759999999998</v>
      </c>
      <c r="S235" s="140">
        <v>0</v>
      </c>
      <c r="T235" s="141">
        <f>S235*H235</f>
        <v>0</v>
      </c>
      <c r="AR235" s="142" t="s">
        <v>215</v>
      </c>
      <c r="AT235" s="142" t="s">
        <v>154</v>
      </c>
      <c r="AU235" s="142" t="s">
        <v>85</v>
      </c>
      <c r="AY235" s="16" t="s">
        <v>148</v>
      </c>
      <c r="BE235" s="143">
        <f>IF(N235="základní",J235,0)</f>
        <v>0</v>
      </c>
      <c r="BF235" s="143">
        <f>IF(N235="snížená",J235,0)</f>
        <v>0</v>
      </c>
      <c r="BG235" s="143">
        <f>IF(N235="zákl. přenesená",J235,0)</f>
        <v>0</v>
      </c>
      <c r="BH235" s="143">
        <f>IF(N235="sníž. přenesená",J235,0)</f>
        <v>0</v>
      </c>
      <c r="BI235" s="143">
        <f>IF(N235="nulová",J235,0)</f>
        <v>0</v>
      </c>
      <c r="BJ235" s="16" t="s">
        <v>80</v>
      </c>
      <c r="BK235" s="143">
        <f>ROUND(I235*H235,2)</f>
        <v>0</v>
      </c>
      <c r="BL235" s="16" t="s">
        <v>215</v>
      </c>
      <c r="BM235" s="142" t="s">
        <v>701</v>
      </c>
    </row>
    <row r="236" spans="2:65" s="1" customFormat="1" ht="10">
      <c r="B236" s="31"/>
      <c r="D236" s="144" t="s">
        <v>161</v>
      </c>
      <c r="F236" s="145" t="s">
        <v>477</v>
      </c>
      <c r="I236" s="146"/>
      <c r="L236" s="31"/>
      <c r="M236" s="147"/>
      <c r="T236" s="55"/>
      <c r="AT236" s="16" t="s">
        <v>161</v>
      </c>
      <c r="AU236" s="16" t="s">
        <v>85</v>
      </c>
    </row>
    <row r="237" spans="2:65" s="1" customFormat="1" ht="24.15" customHeight="1">
      <c r="B237" s="130"/>
      <c r="C237" s="131" t="s">
        <v>478</v>
      </c>
      <c r="D237" s="131" t="s">
        <v>154</v>
      </c>
      <c r="E237" s="132" t="s">
        <v>702</v>
      </c>
      <c r="F237" s="133" t="s">
        <v>703</v>
      </c>
      <c r="G237" s="134" t="s">
        <v>238</v>
      </c>
      <c r="H237" s="135">
        <v>3</v>
      </c>
      <c r="I237" s="136"/>
      <c r="J237" s="137">
        <f>ROUND(I237*H237,2)</f>
        <v>0</v>
      </c>
      <c r="K237" s="133" t="s">
        <v>1</v>
      </c>
      <c r="L237" s="31"/>
      <c r="M237" s="138" t="s">
        <v>1</v>
      </c>
      <c r="N237" s="139" t="s">
        <v>40</v>
      </c>
      <c r="P237" s="140">
        <f>O237*H237</f>
        <v>0</v>
      </c>
      <c r="Q237" s="140">
        <v>0</v>
      </c>
      <c r="R237" s="140">
        <f>Q237*H237</f>
        <v>0</v>
      </c>
      <c r="S237" s="140">
        <v>0</v>
      </c>
      <c r="T237" s="141">
        <f>S237*H237</f>
        <v>0</v>
      </c>
      <c r="AR237" s="142" t="s">
        <v>215</v>
      </c>
      <c r="AT237" s="142" t="s">
        <v>154</v>
      </c>
      <c r="AU237" s="142" t="s">
        <v>85</v>
      </c>
      <c r="AY237" s="16" t="s">
        <v>148</v>
      </c>
      <c r="BE237" s="143">
        <f>IF(N237="základní",J237,0)</f>
        <v>0</v>
      </c>
      <c r="BF237" s="143">
        <f>IF(N237="snížená",J237,0)</f>
        <v>0</v>
      </c>
      <c r="BG237" s="143">
        <f>IF(N237="zákl. přenesená",J237,0)</f>
        <v>0</v>
      </c>
      <c r="BH237" s="143">
        <f>IF(N237="sníž. přenesená",J237,0)</f>
        <v>0</v>
      </c>
      <c r="BI237" s="143">
        <f>IF(N237="nulová",J237,0)</f>
        <v>0</v>
      </c>
      <c r="BJ237" s="16" t="s">
        <v>80</v>
      </c>
      <c r="BK237" s="143">
        <f>ROUND(I237*H237,2)</f>
        <v>0</v>
      </c>
      <c r="BL237" s="16" t="s">
        <v>215</v>
      </c>
      <c r="BM237" s="142" t="s">
        <v>704</v>
      </c>
    </row>
    <row r="238" spans="2:65" s="12" customFormat="1" ht="30">
      <c r="B238" s="148"/>
      <c r="D238" s="149" t="s">
        <v>163</v>
      </c>
      <c r="E238" s="150" t="s">
        <v>1</v>
      </c>
      <c r="F238" s="151" t="s">
        <v>705</v>
      </c>
      <c r="H238" s="150" t="s">
        <v>1</v>
      </c>
      <c r="I238" s="152"/>
      <c r="L238" s="148"/>
      <c r="M238" s="153"/>
      <c r="T238" s="154"/>
      <c r="AT238" s="150" t="s">
        <v>163</v>
      </c>
      <c r="AU238" s="150" t="s">
        <v>85</v>
      </c>
      <c r="AV238" s="12" t="s">
        <v>80</v>
      </c>
      <c r="AW238" s="12" t="s">
        <v>31</v>
      </c>
      <c r="AX238" s="12" t="s">
        <v>75</v>
      </c>
      <c r="AY238" s="150" t="s">
        <v>148</v>
      </c>
    </row>
    <row r="239" spans="2:65" s="13" customFormat="1" ht="10">
      <c r="B239" s="155"/>
      <c r="D239" s="149" t="s">
        <v>163</v>
      </c>
      <c r="E239" s="156" t="s">
        <v>1</v>
      </c>
      <c r="F239" s="157" t="s">
        <v>172</v>
      </c>
      <c r="H239" s="158">
        <v>3</v>
      </c>
      <c r="I239" s="159"/>
      <c r="L239" s="155"/>
      <c r="M239" s="160"/>
      <c r="T239" s="161"/>
      <c r="AT239" s="156" t="s">
        <v>163</v>
      </c>
      <c r="AU239" s="156" t="s">
        <v>85</v>
      </c>
      <c r="AV239" s="13" t="s">
        <v>85</v>
      </c>
      <c r="AW239" s="13" t="s">
        <v>31</v>
      </c>
      <c r="AX239" s="13" t="s">
        <v>80</v>
      </c>
      <c r="AY239" s="156" t="s">
        <v>148</v>
      </c>
    </row>
    <row r="240" spans="2:65" s="1" customFormat="1" ht="24.15" customHeight="1">
      <c r="B240" s="130"/>
      <c r="C240" s="131" t="s">
        <v>484</v>
      </c>
      <c r="D240" s="131" t="s">
        <v>154</v>
      </c>
      <c r="E240" s="132" t="s">
        <v>485</v>
      </c>
      <c r="F240" s="133" t="s">
        <v>486</v>
      </c>
      <c r="G240" s="134" t="s">
        <v>193</v>
      </c>
      <c r="H240" s="135">
        <v>0.7</v>
      </c>
      <c r="I240" s="136"/>
      <c r="J240" s="137">
        <f>ROUND(I240*H240,2)</f>
        <v>0</v>
      </c>
      <c r="K240" s="133" t="s">
        <v>194</v>
      </c>
      <c r="L240" s="31"/>
      <c r="M240" s="138" t="s">
        <v>1</v>
      </c>
      <c r="N240" s="139" t="s">
        <v>40</v>
      </c>
      <c r="P240" s="140">
        <f>O240*H240</f>
        <v>0</v>
      </c>
      <c r="Q240" s="140">
        <v>0</v>
      </c>
      <c r="R240" s="140">
        <f>Q240*H240</f>
        <v>0</v>
      </c>
      <c r="S240" s="140">
        <v>0</v>
      </c>
      <c r="T240" s="141">
        <f>S240*H240</f>
        <v>0</v>
      </c>
      <c r="AR240" s="142" t="s">
        <v>215</v>
      </c>
      <c r="AT240" s="142" t="s">
        <v>154</v>
      </c>
      <c r="AU240" s="142" t="s">
        <v>85</v>
      </c>
      <c r="AY240" s="16" t="s">
        <v>148</v>
      </c>
      <c r="BE240" s="143">
        <f>IF(N240="základní",J240,0)</f>
        <v>0</v>
      </c>
      <c r="BF240" s="143">
        <f>IF(N240="snížená",J240,0)</f>
        <v>0</v>
      </c>
      <c r="BG240" s="143">
        <f>IF(N240="zákl. přenesená",J240,0)</f>
        <v>0</v>
      </c>
      <c r="BH240" s="143">
        <f>IF(N240="sníž. přenesená",J240,0)</f>
        <v>0</v>
      </c>
      <c r="BI240" s="143">
        <f>IF(N240="nulová",J240,0)</f>
        <v>0</v>
      </c>
      <c r="BJ240" s="16" t="s">
        <v>80</v>
      </c>
      <c r="BK240" s="143">
        <f>ROUND(I240*H240,2)</f>
        <v>0</v>
      </c>
      <c r="BL240" s="16" t="s">
        <v>215</v>
      </c>
      <c r="BM240" s="142" t="s">
        <v>487</v>
      </c>
    </row>
    <row r="241" spans="2:65" s="1" customFormat="1" ht="10">
      <c r="B241" s="31"/>
      <c r="D241" s="144" t="s">
        <v>161</v>
      </c>
      <c r="F241" s="145" t="s">
        <v>488</v>
      </c>
      <c r="I241" s="146"/>
      <c r="L241" s="31"/>
      <c r="M241" s="147"/>
      <c r="T241" s="55"/>
      <c r="AT241" s="16" t="s">
        <v>161</v>
      </c>
      <c r="AU241" s="16" t="s">
        <v>85</v>
      </c>
    </row>
    <row r="242" spans="2:65" s="11" customFormat="1" ht="22.75" customHeight="1">
      <c r="B242" s="118"/>
      <c r="D242" s="119" t="s">
        <v>74</v>
      </c>
      <c r="E242" s="128" t="s">
        <v>489</v>
      </c>
      <c r="F242" s="128" t="s">
        <v>490</v>
      </c>
      <c r="I242" s="121"/>
      <c r="J242" s="129">
        <f>BK242</f>
        <v>0</v>
      </c>
      <c r="L242" s="118"/>
      <c r="M242" s="123"/>
      <c r="P242" s="124">
        <f>SUM(P243:P253)</f>
        <v>0</v>
      </c>
      <c r="R242" s="124">
        <f>SUM(R243:R253)</f>
        <v>0.59184289999999995</v>
      </c>
      <c r="T242" s="125">
        <f>SUM(T243:T253)</f>
        <v>0</v>
      </c>
      <c r="AR242" s="119" t="s">
        <v>85</v>
      </c>
      <c r="AT242" s="126" t="s">
        <v>74</v>
      </c>
      <c r="AU242" s="126" t="s">
        <v>80</v>
      </c>
      <c r="AY242" s="119" t="s">
        <v>148</v>
      </c>
      <c r="BK242" s="127">
        <f>SUM(BK243:BK253)</f>
        <v>0</v>
      </c>
    </row>
    <row r="243" spans="2:65" s="1" customFormat="1" ht="24.15" customHeight="1">
      <c r="B243" s="130"/>
      <c r="C243" s="131" t="s">
        <v>491</v>
      </c>
      <c r="D243" s="131" t="s">
        <v>154</v>
      </c>
      <c r="E243" s="132" t="s">
        <v>492</v>
      </c>
      <c r="F243" s="133" t="s">
        <v>493</v>
      </c>
      <c r="G243" s="134" t="s">
        <v>214</v>
      </c>
      <c r="H243" s="135">
        <v>36.11</v>
      </c>
      <c r="I243" s="136"/>
      <c r="J243" s="137">
        <f>ROUND(I243*H243,2)</f>
        <v>0</v>
      </c>
      <c r="K243" s="133" t="s">
        <v>194</v>
      </c>
      <c r="L243" s="31"/>
      <c r="M243" s="138" t="s">
        <v>1</v>
      </c>
      <c r="N243" s="139" t="s">
        <v>40</v>
      </c>
      <c r="P243" s="140">
        <f>O243*H243</f>
        <v>0</v>
      </c>
      <c r="Q243" s="140">
        <v>0</v>
      </c>
      <c r="R243" s="140">
        <f>Q243*H243</f>
        <v>0</v>
      </c>
      <c r="S243" s="140">
        <v>0</v>
      </c>
      <c r="T243" s="141">
        <f>S243*H243</f>
        <v>0</v>
      </c>
      <c r="AR243" s="142" t="s">
        <v>215</v>
      </c>
      <c r="AT243" s="142" t="s">
        <v>154</v>
      </c>
      <c r="AU243" s="142" t="s">
        <v>85</v>
      </c>
      <c r="AY243" s="16" t="s">
        <v>148</v>
      </c>
      <c r="BE243" s="143">
        <f>IF(N243="základní",J243,0)</f>
        <v>0</v>
      </c>
      <c r="BF243" s="143">
        <f>IF(N243="snížená",J243,0)</f>
        <v>0</v>
      </c>
      <c r="BG243" s="143">
        <f>IF(N243="zákl. přenesená",J243,0)</f>
        <v>0</v>
      </c>
      <c r="BH243" s="143">
        <f>IF(N243="sníž. přenesená",J243,0)</f>
        <v>0</v>
      </c>
      <c r="BI243" s="143">
        <f>IF(N243="nulová",J243,0)</f>
        <v>0</v>
      </c>
      <c r="BJ243" s="16" t="s">
        <v>80</v>
      </c>
      <c r="BK243" s="143">
        <f>ROUND(I243*H243,2)</f>
        <v>0</v>
      </c>
      <c r="BL243" s="16" t="s">
        <v>215</v>
      </c>
      <c r="BM243" s="142" t="s">
        <v>494</v>
      </c>
    </row>
    <row r="244" spans="2:65" s="1" customFormat="1" ht="10">
      <c r="B244" s="31"/>
      <c r="D244" s="144" t="s">
        <v>161</v>
      </c>
      <c r="F244" s="145" t="s">
        <v>495</v>
      </c>
      <c r="I244" s="146"/>
      <c r="L244" s="31"/>
      <c r="M244" s="147"/>
      <c r="T244" s="55"/>
      <c r="AT244" s="16" t="s">
        <v>161</v>
      </c>
      <c r="AU244" s="16" t="s">
        <v>85</v>
      </c>
    </row>
    <row r="245" spans="2:65" s="13" customFormat="1" ht="10">
      <c r="B245" s="155"/>
      <c r="D245" s="149" t="s">
        <v>163</v>
      </c>
      <c r="E245" s="156" t="s">
        <v>1</v>
      </c>
      <c r="F245" s="157" t="s">
        <v>706</v>
      </c>
      <c r="H245" s="158">
        <v>33.479999999999997</v>
      </c>
      <c r="I245" s="159"/>
      <c r="L245" s="155"/>
      <c r="M245" s="160"/>
      <c r="T245" s="161"/>
      <c r="AT245" s="156" t="s">
        <v>163</v>
      </c>
      <c r="AU245" s="156" t="s">
        <v>85</v>
      </c>
      <c r="AV245" s="13" t="s">
        <v>85</v>
      </c>
      <c r="AW245" s="13" t="s">
        <v>31</v>
      </c>
      <c r="AX245" s="13" t="s">
        <v>75</v>
      </c>
      <c r="AY245" s="156" t="s">
        <v>148</v>
      </c>
    </row>
    <row r="246" spans="2:65" s="13" customFormat="1" ht="10">
      <c r="B246" s="155"/>
      <c r="D246" s="149" t="s">
        <v>163</v>
      </c>
      <c r="E246" s="156" t="s">
        <v>1</v>
      </c>
      <c r="F246" s="157" t="s">
        <v>707</v>
      </c>
      <c r="H246" s="158">
        <v>2.63</v>
      </c>
      <c r="I246" s="159"/>
      <c r="L246" s="155"/>
      <c r="M246" s="160"/>
      <c r="T246" s="161"/>
      <c r="AT246" s="156" t="s">
        <v>163</v>
      </c>
      <c r="AU246" s="156" t="s">
        <v>85</v>
      </c>
      <c r="AV246" s="13" t="s">
        <v>85</v>
      </c>
      <c r="AW246" s="13" t="s">
        <v>31</v>
      </c>
      <c r="AX246" s="13" t="s">
        <v>75</v>
      </c>
      <c r="AY246" s="156" t="s">
        <v>148</v>
      </c>
    </row>
    <row r="247" spans="2:65" s="14" customFormat="1" ht="10">
      <c r="B247" s="167"/>
      <c r="D247" s="149" t="s">
        <v>163</v>
      </c>
      <c r="E247" s="168" t="s">
        <v>1</v>
      </c>
      <c r="F247" s="169" t="s">
        <v>219</v>
      </c>
      <c r="H247" s="170">
        <v>36.11</v>
      </c>
      <c r="I247" s="171"/>
      <c r="L247" s="167"/>
      <c r="M247" s="172"/>
      <c r="T247" s="173"/>
      <c r="AT247" s="168" t="s">
        <v>163</v>
      </c>
      <c r="AU247" s="168" t="s">
        <v>85</v>
      </c>
      <c r="AV247" s="14" t="s">
        <v>195</v>
      </c>
      <c r="AW247" s="14" t="s">
        <v>31</v>
      </c>
      <c r="AX247" s="14" t="s">
        <v>80</v>
      </c>
      <c r="AY247" s="168" t="s">
        <v>148</v>
      </c>
    </row>
    <row r="248" spans="2:65" s="1" customFormat="1" ht="21.75" customHeight="1">
      <c r="B248" s="130"/>
      <c r="C248" s="176" t="s">
        <v>501</v>
      </c>
      <c r="D248" s="176" t="s">
        <v>269</v>
      </c>
      <c r="E248" s="177" t="s">
        <v>502</v>
      </c>
      <c r="F248" s="178" t="s">
        <v>503</v>
      </c>
      <c r="G248" s="179" t="s">
        <v>214</v>
      </c>
      <c r="H248" s="180">
        <v>39.720999999999997</v>
      </c>
      <c r="I248" s="181"/>
      <c r="J248" s="182">
        <f>ROUND(I248*H248,2)</f>
        <v>0</v>
      </c>
      <c r="K248" s="178" t="s">
        <v>194</v>
      </c>
      <c r="L248" s="183"/>
      <c r="M248" s="184" t="s">
        <v>1</v>
      </c>
      <c r="N248" s="185" t="s">
        <v>40</v>
      </c>
      <c r="P248" s="140">
        <f>O248*H248</f>
        <v>0</v>
      </c>
      <c r="Q248" s="140">
        <v>1.49E-2</v>
      </c>
      <c r="R248" s="140">
        <f>Q248*H248</f>
        <v>0.59184289999999995</v>
      </c>
      <c r="S248" s="140">
        <v>0</v>
      </c>
      <c r="T248" s="141">
        <f>S248*H248</f>
        <v>0</v>
      </c>
      <c r="AR248" s="142" t="s">
        <v>321</v>
      </c>
      <c r="AT248" s="142" t="s">
        <v>269</v>
      </c>
      <c r="AU248" s="142" t="s">
        <v>85</v>
      </c>
      <c r="AY248" s="16" t="s">
        <v>148</v>
      </c>
      <c r="BE248" s="143">
        <f>IF(N248="základní",J248,0)</f>
        <v>0</v>
      </c>
      <c r="BF248" s="143">
        <f>IF(N248="snížená",J248,0)</f>
        <v>0</v>
      </c>
      <c r="BG248" s="143">
        <f>IF(N248="zákl. přenesená",J248,0)</f>
        <v>0</v>
      </c>
      <c r="BH248" s="143">
        <f>IF(N248="sníž. přenesená",J248,0)</f>
        <v>0</v>
      </c>
      <c r="BI248" s="143">
        <f>IF(N248="nulová",J248,0)</f>
        <v>0</v>
      </c>
      <c r="BJ248" s="16" t="s">
        <v>80</v>
      </c>
      <c r="BK248" s="143">
        <f>ROUND(I248*H248,2)</f>
        <v>0</v>
      </c>
      <c r="BL248" s="16" t="s">
        <v>215</v>
      </c>
      <c r="BM248" s="142" t="s">
        <v>504</v>
      </c>
    </row>
    <row r="249" spans="2:65" s="13" customFormat="1" ht="10">
      <c r="B249" s="155"/>
      <c r="D249" s="149" t="s">
        <v>163</v>
      </c>
      <c r="F249" s="157" t="s">
        <v>708</v>
      </c>
      <c r="H249" s="158">
        <v>39.720999999999997</v>
      </c>
      <c r="I249" s="159"/>
      <c r="L249" s="155"/>
      <c r="M249" s="160"/>
      <c r="T249" s="161"/>
      <c r="AT249" s="156" t="s">
        <v>163</v>
      </c>
      <c r="AU249" s="156" t="s">
        <v>85</v>
      </c>
      <c r="AV249" s="13" t="s">
        <v>85</v>
      </c>
      <c r="AW249" s="13" t="s">
        <v>3</v>
      </c>
      <c r="AX249" s="13" t="s">
        <v>80</v>
      </c>
      <c r="AY249" s="156" t="s">
        <v>148</v>
      </c>
    </row>
    <row r="250" spans="2:65" s="1" customFormat="1" ht="16.5" customHeight="1">
      <c r="B250" s="130"/>
      <c r="C250" s="131" t="s">
        <v>506</v>
      </c>
      <c r="D250" s="131" t="s">
        <v>154</v>
      </c>
      <c r="E250" s="132" t="s">
        <v>507</v>
      </c>
      <c r="F250" s="133" t="s">
        <v>508</v>
      </c>
      <c r="G250" s="134" t="s">
        <v>385</v>
      </c>
      <c r="H250" s="135">
        <v>0.75600000000000001</v>
      </c>
      <c r="I250" s="136"/>
      <c r="J250" s="137">
        <f>ROUND(I250*H250,2)</f>
        <v>0</v>
      </c>
      <c r="K250" s="133" t="s">
        <v>1</v>
      </c>
      <c r="L250" s="31"/>
      <c r="M250" s="138" t="s">
        <v>1</v>
      </c>
      <c r="N250" s="139" t="s">
        <v>40</v>
      </c>
      <c r="P250" s="140">
        <f>O250*H250</f>
        <v>0</v>
      </c>
      <c r="Q250" s="140">
        <v>0</v>
      </c>
      <c r="R250" s="140">
        <f>Q250*H250</f>
        <v>0</v>
      </c>
      <c r="S250" s="140">
        <v>0</v>
      </c>
      <c r="T250" s="141">
        <f>S250*H250</f>
        <v>0</v>
      </c>
      <c r="AR250" s="142" t="s">
        <v>215</v>
      </c>
      <c r="AT250" s="142" t="s">
        <v>154</v>
      </c>
      <c r="AU250" s="142" t="s">
        <v>85</v>
      </c>
      <c r="AY250" s="16" t="s">
        <v>148</v>
      </c>
      <c r="BE250" s="143">
        <f>IF(N250="základní",J250,0)</f>
        <v>0</v>
      </c>
      <c r="BF250" s="143">
        <f>IF(N250="snížená",J250,0)</f>
        <v>0</v>
      </c>
      <c r="BG250" s="143">
        <f>IF(N250="zákl. přenesená",J250,0)</f>
        <v>0</v>
      </c>
      <c r="BH250" s="143">
        <f>IF(N250="sníž. přenesená",J250,0)</f>
        <v>0</v>
      </c>
      <c r="BI250" s="143">
        <f>IF(N250="nulová",J250,0)</f>
        <v>0</v>
      </c>
      <c r="BJ250" s="16" t="s">
        <v>80</v>
      </c>
      <c r="BK250" s="143">
        <f>ROUND(I250*H250,2)</f>
        <v>0</v>
      </c>
      <c r="BL250" s="16" t="s">
        <v>215</v>
      </c>
      <c r="BM250" s="142" t="s">
        <v>509</v>
      </c>
    </row>
    <row r="251" spans="2:65" s="13" customFormat="1" ht="10">
      <c r="B251" s="155"/>
      <c r="D251" s="149" t="s">
        <v>163</v>
      </c>
      <c r="E251" s="156" t="s">
        <v>1</v>
      </c>
      <c r="F251" s="157" t="s">
        <v>709</v>
      </c>
      <c r="H251" s="158">
        <v>0.75600000000000001</v>
      </c>
      <c r="I251" s="159"/>
      <c r="L251" s="155"/>
      <c r="M251" s="160"/>
      <c r="T251" s="161"/>
      <c r="AT251" s="156" t="s">
        <v>163</v>
      </c>
      <c r="AU251" s="156" t="s">
        <v>85</v>
      </c>
      <c r="AV251" s="13" t="s">
        <v>85</v>
      </c>
      <c r="AW251" s="13" t="s">
        <v>31</v>
      </c>
      <c r="AX251" s="13" t="s">
        <v>80</v>
      </c>
      <c r="AY251" s="156" t="s">
        <v>148</v>
      </c>
    </row>
    <row r="252" spans="2:65" s="1" customFormat="1" ht="24.15" customHeight="1">
      <c r="B252" s="130"/>
      <c r="C252" s="131" t="s">
        <v>511</v>
      </c>
      <c r="D252" s="131" t="s">
        <v>154</v>
      </c>
      <c r="E252" s="132" t="s">
        <v>512</v>
      </c>
      <c r="F252" s="133" t="s">
        <v>513</v>
      </c>
      <c r="G252" s="134" t="s">
        <v>193</v>
      </c>
      <c r="H252" s="135">
        <v>0.59199999999999997</v>
      </c>
      <c r="I252" s="136"/>
      <c r="J252" s="137">
        <f>ROUND(I252*H252,2)</f>
        <v>0</v>
      </c>
      <c r="K252" s="133" t="s">
        <v>194</v>
      </c>
      <c r="L252" s="31"/>
      <c r="M252" s="138" t="s">
        <v>1</v>
      </c>
      <c r="N252" s="139" t="s">
        <v>40</v>
      </c>
      <c r="P252" s="140">
        <f>O252*H252</f>
        <v>0</v>
      </c>
      <c r="Q252" s="140">
        <v>0</v>
      </c>
      <c r="R252" s="140">
        <f>Q252*H252</f>
        <v>0</v>
      </c>
      <c r="S252" s="140">
        <v>0</v>
      </c>
      <c r="T252" s="141">
        <f>S252*H252</f>
        <v>0</v>
      </c>
      <c r="AR252" s="142" t="s">
        <v>215</v>
      </c>
      <c r="AT252" s="142" t="s">
        <v>154</v>
      </c>
      <c r="AU252" s="142" t="s">
        <v>85</v>
      </c>
      <c r="AY252" s="16" t="s">
        <v>148</v>
      </c>
      <c r="BE252" s="143">
        <f>IF(N252="základní",J252,0)</f>
        <v>0</v>
      </c>
      <c r="BF252" s="143">
        <f>IF(N252="snížená",J252,0)</f>
        <v>0</v>
      </c>
      <c r="BG252" s="143">
        <f>IF(N252="zákl. přenesená",J252,0)</f>
        <v>0</v>
      </c>
      <c r="BH252" s="143">
        <f>IF(N252="sníž. přenesená",J252,0)</f>
        <v>0</v>
      </c>
      <c r="BI252" s="143">
        <f>IF(N252="nulová",J252,0)</f>
        <v>0</v>
      </c>
      <c r="BJ252" s="16" t="s">
        <v>80</v>
      </c>
      <c r="BK252" s="143">
        <f>ROUND(I252*H252,2)</f>
        <v>0</v>
      </c>
      <c r="BL252" s="16" t="s">
        <v>215</v>
      </c>
      <c r="BM252" s="142" t="s">
        <v>514</v>
      </c>
    </row>
    <row r="253" spans="2:65" s="1" customFormat="1" ht="10">
      <c r="B253" s="31"/>
      <c r="D253" s="144" t="s">
        <v>161</v>
      </c>
      <c r="F253" s="145" t="s">
        <v>515</v>
      </c>
      <c r="I253" s="146"/>
      <c r="L253" s="31"/>
      <c r="M253" s="147"/>
      <c r="T253" s="55"/>
      <c r="AT253" s="16" t="s">
        <v>161</v>
      </c>
      <c r="AU253" s="16" t="s">
        <v>85</v>
      </c>
    </row>
    <row r="254" spans="2:65" s="11" customFormat="1" ht="25.9" customHeight="1">
      <c r="B254" s="118"/>
      <c r="D254" s="119" t="s">
        <v>74</v>
      </c>
      <c r="E254" s="120" t="s">
        <v>269</v>
      </c>
      <c r="F254" s="120" t="s">
        <v>270</v>
      </c>
      <c r="I254" s="121"/>
      <c r="J254" s="122">
        <f>BK254</f>
        <v>0</v>
      </c>
      <c r="L254" s="118"/>
      <c r="M254" s="123"/>
      <c r="P254" s="124">
        <v>0</v>
      </c>
      <c r="R254" s="124">
        <v>0</v>
      </c>
      <c r="T254" s="125">
        <v>0</v>
      </c>
      <c r="AR254" s="119" t="s">
        <v>172</v>
      </c>
      <c r="AT254" s="126" t="s">
        <v>74</v>
      </c>
      <c r="AU254" s="126" t="s">
        <v>75</v>
      </c>
      <c r="AY254" s="119" t="s">
        <v>148</v>
      </c>
      <c r="BK254" s="127">
        <v>0</v>
      </c>
    </row>
    <row r="255" spans="2:65" s="11" customFormat="1" ht="25.9" customHeight="1">
      <c r="B255" s="118"/>
      <c r="D255" s="119" t="s">
        <v>74</v>
      </c>
      <c r="E255" s="120" t="s">
        <v>149</v>
      </c>
      <c r="F255" s="120" t="s">
        <v>150</v>
      </c>
      <c r="I255" s="121"/>
      <c r="J255" s="122">
        <f>BK255</f>
        <v>0</v>
      </c>
      <c r="L255" s="118"/>
      <c r="M255" s="123"/>
      <c r="P255" s="124">
        <f>P256</f>
        <v>0</v>
      </c>
      <c r="R255" s="124">
        <f>R256</f>
        <v>0</v>
      </c>
      <c r="T255" s="125">
        <f>T256</f>
        <v>0</v>
      </c>
      <c r="AR255" s="119" t="s">
        <v>151</v>
      </c>
      <c r="AT255" s="126" t="s">
        <v>74</v>
      </c>
      <c r="AU255" s="126" t="s">
        <v>75</v>
      </c>
      <c r="AY255" s="119" t="s">
        <v>148</v>
      </c>
      <c r="BK255" s="127">
        <f>BK256</f>
        <v>0</v>
      </c>
    </row>
    <row r="256" spans="2:65" s="11" customFormat="1" ht="22.75" customHeight="1">
      <c r="B256" s="118"/>
      <c r="D256" s="119" t="s">
        <v>74</v>
      </c>
      <c r="E256" s="128" t="s">
        <v>170</v>
      </c>
      <c r="F256" s="128" t="s">
        <v>171</v>
      </c>
      <c r="I256" s="121"/>
      <c r="J256" s="129">
        <f>BK256</f>
        <v>0</v>
      </c>
      <c r="L256" s="118"/>
      <c r="M256" s="123"/>
      <c r="P256" s="124">
        <f>SUM(P257:P274)</f>
        <v>0</v>
      </c>
      <c r="R256" s="124">
        <f>SUM(R257:R274)</f>
        <v>0</v>
      </c>
      <c r="T256" s="125">
        <f>SUM(T257:T274)</f>
        <v>0</v>
      </c>
      <c r="AR256" s="119" t="s">
        <v>151</v>
      </c>
      <c r="AT256" s="126" t="s">
        <v>74</v>
      </c>
      <c r="AU256" s="126" t="s">
        <v>80</v>
      </c>
      <c r="AY256" s="119" t="s">
        <v>148</v>
      </c>
      <c r="BK256" s="127">
        <f>SUM(BK257:BK274)</f>
        <v>0</v>
      </c>
    </row>
    <row r="257" spans="2:65" s="1" customFormat="1" ht="16.5" customHeight="1">
      <c r="B257" s="130"/>
      <c r="C257" s="131" t="s">
        <v>516</v>
      </c>
      <c r="D257" s="131" t="s">
        <v>154</v>
      </c>
      <c r="E257" s="132" t="s">
        <v>517</v>
      </c>
      <c r="F257" s="133" t="s">
        <v>518</v>
      </c>
      <c r="G257" s="134" t="s">
        <v>157</v>
      </c>
      <c r="H257" s="135">
        <v>1</v>
      </c>
      <c r="I257" s="136"/>
      <c r="J257" s="137">
        <f>ROUND(I257*H257,2)</f>
        <v>0</v>
      </c>
      <c r="K257" s="133" t="s">
        <v>194</v>
      </c>
      <c r="L257" s="31"/>
      <c r="M257" s="138" t="s">
        <v>1</v>
      </c>
      <c r="N257" s="139" t="s">
        <v>40</v>
      </c>
      <c r="P257" s="140">
        <f>O257*H257</f>
        <v>0</v>
      </c>
      <c r="Q257" s="140">
        <v>0</v>
      </c>
      <c r="R257" s="140">
        <f>Q257*H257</f>
        <v>0</v>
      </c>
      <c r="S257" s="140">
        <v>0</v>
      </c>
      <c r="T257" s="141">
        <f>S257*H257</f>
        <v>0</v>
      </c>
      <c r="AR257" s="142" t="s">
        <v>159</v>
      </c>
      <c r="AT257" s="142" t="s">
        <v>154</v>
      </c>
      <c r="AU257" s="142" t="s">
        <v>85</v>
      </c>
      <c r="AY257" s="16" t="s">
        <v>148</v>
      </c>
      <c r="BE257" s="143">
        <f>IF(N257="základní",J257,0)</f>
        <v>0</v>
      </c>
      <c r="BF257" s="143">
        <f>IF(N257="snížená",J257,0)</f>
        <v>0</v>
      </c>
      <c r="BG257" s="143">
        <f>IF(N257="zákl. přenesená",J257,0)</f>
        <v>0</v>
      </c>
      <c r="BH257" s="143">
        <f>IF(N257="sníž. přenesená",J257,0)</f>
        <v>0</v>
      </c>
      <c r="BI257" s="143">
        <f>IF(N257="nulová",J257,0)</f>
        <v>0</v>
      </c>
      <c r="BJ257" s="16" t="s">
        <v>80</v>
      </c>
      <c r="BK257" s="143">
        <f>ROUND(I257*H257,2)</f>
        <v>0</v>
      </c>
      <c r="BL257" s="16" t="s">
        <v>159</v>
      </c>
      <c r="BM257" s="142" t="s">
        <v>519</v>
      </c>
    </row>
    <row r="258" spans="2:65" s="1" customFormat="1" ht="10">
      <c r="B258" s="31"/>
      <c r="D258" s="144" t="s">
        <v>161</v>
      </c>
      <c r="F258" s="145" t="s">
        <v>520</v>
      </c>
      <c r="I258" s="146"/>
      <c r="L258" s="31"/>
      <c r="M258" s="147"/>
      <c r="T258" s="55"/>
      <c r="AT258" s="16" t="s">
        <v>161</v>
      </c>
      <c r="AU258" s="16" t="s">
        <v>85</v>
      </c>
    </row>
    <row r="259" spans="2:65" s="1" customFormat="1" ht="37.75" customHeight="1">
      <c r="B259" s="130"/>
      <c r="C259" s="131" t="s">
        <v>521</v>
      </c>
      <c r="D259" s="131" t="s">
        <v>154</v>
      </c>
      <c r="E259" s="132" t="s">
        <v>522</v>
      </c>
      <c r="F259" s="133" t="s">
        <v>710</v>
      </c>
      <c r="G259" s="134" t="s">
        <v>157</v>
      </c>
      <c r="H259" s="135">
        <v>1</v>
      </c>
      <c r="I259" s="136"/>
      <c r="J259" s="137">
        <f t="shared" ref="J259:J264" si="0">ROUND(I259*H259,2)</f>
        <v>0</v>
      </c>
      <c r="K259" s="133" t="s">
        <v>1</v>
      </c>
      <c r="L259" s="31"/>
      <c r="M259" s="138" t="s">
        <v>1</v>
      </c>
      <c r="N259" s="139" t="s">
        <v>40</v>
      </c>
      <c r="P259" s="140">
        <f t="shared" ref="P259:P264" si="1">O259*H259</f>
        <v>0</v>
      </c>
      <c r="Q259" s="140">
        <v>0</v>
      </c>
      <c r="R259" s="140">
        <f t="shared" ref="R259:R264" si="2">Q259*H259</f>
        <v>0</v>
      </c>
      <c r="S259" s="140">
        <v>0</v>
      </c>
      <c r="T259" s="141">
        <f t="shared" ref="T259:T264" si="3">S259*H259</f>
        <v>0</v>
      </c>
      <c r="AR259" s="142" t="s">
        <v>159</v>
      </c>
      <c r="AT259" s="142" t="s">
        <v>154</v>
      </c>
      <c r="AU259" s="142" t="s">
        <v>85</v>
      </c>
      <c r="AY259" s="16" t="s">
        <v>148</v>
      </c>
      <c r="BE259" s="143">
        <f t="shared" ref="BE259:BE264" si="4">IF(N259="základní",J259,0)</f>
        <v>0</v>
      </c>
      <c r="BF259" s="143">
        <f t="shared" ref="BF259:BF264" si="5">IF(N259="snížená",J259,0)</f>
        <v>0</v>
      </c>
      <c r="BG259" s="143">
        <f t="shared" ref="BG259:BG264" si="6">IF(N259="zákl. přenesená",J259,0)</f>
        <v>0</v>
      </c>
      <c r="BH259" s="143">
        <f t="shared" ref="BH259:BH264" si="7">IF(N259="sníž. přenesená",J259,0)</f>
        <v>0</v>
      </c>
      <c r="BI259" s="143">
        <f t="shared" ref="BI259:BI264" si="8">IF(N259="nulová",J259,0)</f>
        <v>0</v>
      </c>
      <c r="BJ259" s="16" t="s">
        <v>80</v>
      </c>
      <c r="BK259" s="143">
        <f t="shared" ref="BK259:BK264" si="9">ROUND(I259*H259,2)</f>
        <v>0</v>
      </c>
      <c r="BL259" s="16" t="s">
        <v>159</v>
      </c>
      <c r="BM259" s="142" t="s">
        <v>524</v>
      </c>
    </row>
    <row r="260" spans="2:65" s="1" customFormat="1" ht="24.15" customHeight="1">
      <c r="B260" s="130"/>
      <c r="C260" s="131" t="s">
        <v>525</v>
      </c>
      <c r="D260" s="131" t="s">
        <v>154</v>
      </c>
      <c r="E260" s="132" t="s">
        <v>711</v>
      </c>
      <c r="F260" s="133" t="s">
        <v>712</v>
      </c>
      <c r="G260" s="134" t="s">
        <v>157</v>
      </c>
      <c r="H260" s="135">
        <v>1</v>
      </c>
      <c r="I260" s="136"/>
      <c r="J260" s="137">
        <f t="shared" si="0"/>
        <v>0</v>
      </c>
      <c r="K260" s="133" t="s">
        <v>1</v>
      </c>
      <c r="L260" s="31"/>
      <c r="M260" s="138" t="s">
        <v>1</v>
      </c>
      <c r="N260" s="139" t="s">
        <v>40</v>
      </c>
      <c r="P260" s="140">
        <f t="shared" si="1"/>
        <v>0</v>
      </c>
      <c r="Q260" s="140">
        <v>0</v>
      </c>
      <c r="R260" s="140">
        <f t="shared" si="2"/>
        <v>0</v>
      </c>
      <c r="S260" s="140">
        <v>0</v>
      </c>
      <c r="T260" s="141">
        <f t="shared" si="3"/>
        <v>0</v>
      </c>
      <c r="AR260" s="142" t="s">
        <v>159</v>
      </c>
      <c r="AT260" s="142" t="s">
        <v>154</v>
      </c>
      <c r="AU260" s="142" t="s">
        <v>85</v>
      </c>
      <c r="AY260" s="16" t="s">
        <v>148</v>
      </c>
      <c r="BE260" s="143">
        <f t="shared" si="4"/>
        <v>0</v>
      </c>
      <c r="BF260" s="143">
        <f t="shared" si="5"/>
        <v>0</v>
      </c>
      <c r="BG260" s="143">
        <f t="shared" si="6"/>
        <v>0</v>
      </c>
      <c r="BH260" s="143">
        <f t="shared" si="7"/>
        <v>0</v>
      </c>
      <c r="BI260" s="143">
        <f t="shared" si="8"/>
        <v>0</v>
      </c>
      <c r="BJ260" s="16" t="s">
        <v>80</v>
      </c>
      <c r="BK260" s="143">
        <f t="shared" si="9"/>
        <v>0</v>
      </c>
      <c r="BL260" s="16" t="s">
        <v>159</v>
      </c>
      <c r="BM260" s="142" t="s">
        <v>713</v>
      </c>
    </row>
    <row r="261" spans="2:65" s="1" customFormat="1" ht="16.5" customHeight="1">
      <c r="B261" s="130"/>
      <c r="C261" s="131" t="s">
        <v>532</v>
      </c>
      <c r="D261" s="131" t="s">
        <v>154</v>
      </c>
      <c r="E261" s="132" t="s">
        <v>714</v>
      </c>
      <c r="F261" s="133" t="s">
        <v>715</v>
      </c>
      <c r="G261" s="134" t="s">
        <v>157</v>
      </c>
      <c r="H261" s="135">
        <v>1</v>
      </c>
      <c r="I261" s="136"/>
      <c r="J261" s="137">
        <f t="shared" si="0"/>
        <v>0</v>
      </c>
      <c r="K261" s="133" t="s">
        <v>1</v>
      </c>
      <c r="L261" s="31"/>
      <c r="M261" s="138" t="s">
        <v>1</v>
      </c>
      <c r="N261" s="139" t="s">
        <v>40</v>
      </c>
      <c r="P261" s="140">
        <f t="shared" si="1"/>
        <v>0</v>
      </c>
      <c r="Q261" s="140">
        <v>0</v>
      </c>
      <c r="R261" s="140">
        <f t="shared" si="2"/>
        <v>0</v>
      </c>
      <c r="S261" s="140">
        <v>0</v>
      </c>
      <c r="T261" s="141">
        <f t="shared" si="3"/>
        <v>0</v>
      </c>
      <c r="AR261" s="142" t="s">
        <v>159</v>
      </c>
      <c r="AT261" s="142" t="s">
        <v>154</v>
      </c>
      <c r="AU261" s="142" t="s">
        <v>85</v>
      </c>
      <c r="AY261" s="16" t="s">
        <v>148</v>
      </c>
      <c r="BE261" s="143">
        <f t="shared" si="4"/>
        <v>0</v>
      </c>
      <c r="BF261" s="143">
        <f t="shared" si="5"/>
        <v>0</v>
      </c>
      <c r="BG261" s="143">
        <f t="shared" si="6"/>
        <v>0</v>
      </c>
      <c r="BH261" s="143">
        <f t="shared" si="7"/>
        <v>0</v>
      </c>
      <c r="BI261" s="143">
        <f t="shared" si="8"/>
        <v>0</v>
      </c>
      <c r="BJ261" s="16" t="s">
        <v>80</v>
      </c>
      <c r="BK261" s="143">
        <f t="shared" si="9"/>
        <v>0</v>
      </c>
      <c r="BL261" s="16" t="s">
        <v>159</v>
      </c>
      <c r="BM261" s="142" t="s">
        <v>716</v>
      </c>
    </row>
    <row r="262" spans="2:65" s="1" customFormat="1" ht="24.15" customHeight="1">
      <c r="B262" s="130"/>
      <c r="C262" s="131" t="s">
        <v>537</v>
      </c>
      <c r="D262" s="131" t="s">
        <v>154</v>
      </c>
      <c r="E262" s="132" t="s">
        <v>526</v>
      </c>
      <c r="F262" s="133" t="s">
        <v>527</v>
      </c>
      <c r="G262" s="134" t="s">
        <v>246</v>
      </c>
      <c r="H262" s="135">
        <v>109.86</v>
      </c>
      <c r="I262" s="136"/>
      <c r="J262" s="137">
        <f t="shared" si="0"/>
        <v>0</v>
      </c>
      <c r="K262" s="133" t="s">
        <v>1</v>
      </c>
      <c r="L262" s="31"/>
      <c r="M262" s="138" t="s">
        <v>1</v>
      </c>
      <c r="N262" s="139" t="s">
        <v>40</v>
      </c>
      <c r="P262" s="140">
        <f t="shared" si="1"/>
        <v>0</v>
      </c>
      <c r="Q262" s="140">
        <v>0</v>
      </c>
      <c r="R262" s="140">
        <f t="shared" si="2"/>
        <v>0</v>
      </c>
      <c r="S262" s="140">
        <v>0</v>
      </c>
      <c r="T262" s="141">
        <f t="shared" si="3"/>
        <v>0</v>
      </c>
      <c r="AR262" s="142" t="s">
        <v>159</v>
      </c>
      <c r="AT262" s="142" t="s">
        <v>154</v>
      </c>
      <c r="AU262" s="142" t="s">
        <v>85</v>
      </c>
      <c r="AY262" s="16" t="s">
        <v>148</v>
      </c>
      <c r="BE262" s="143">
        <f t="shared" si="4"/>
        <v>0</v>
      </c>
      <c r="BF262" s="143">
        <f t="shared" si="5"/>
        <v>0</v>
      </c>
      <c r="BG262" s="143">
        <f t="shared" si="6"/>
        <v>0</v>
      </c>
      <c r="BH262" s="143">
        <f t="shared" si="7"/>
        <v>0</v>
      </c>
      <c r="BI262" s="143">
        <f t="shared" si="8"/>
        <v>0</v>
      </c>
      <c r="BJ262" s="16" t="s">
        <v>80</v>
      </c>
      <c r="BK262" s="143">
        <f t="shared" si="9"/>
        <v>0</v>
      </c>
      <c r="BL262" s="16" t="s">
        <v>159</v>
      </c>
      <c r="BM262" s="142" t="s">
        <v>528</v>
      </c>
    </row>
    <row r="263" spans="2:65" s="1" customFormat="1" ht="21.75" customHeight="1">
      <c r="B263" s="130"/>
      <c r="C263" s="131" t="s">
        <v>541</v>
      </c>
      <c r="D263" s="131" t="s">
        <v>154</v>
      </c>
      <c r="E263" s="132" t="s">
        <v>533</v>
      </c>
      <c r="F263" s="133" t="s">
        <v>534</v>
      </c>
      <c r="G263" s="134" t="s">
        <v>246</v>
      </c>
      <c r="H263" s="135">
        <v>32.479999999999997</v>
      </c>
      <c r="I263" s="136"/>
      <c r="J263" s="137">
        <f t="shared" si="0"/>
        <v>0</v>
      </c>
      <c r="K263" s="133" t="s">
        <v>1</v>
      </c>
      <c r="L263" s="31"/>
      <c r="M263" s="138" t="s">
        <v>1</v>
      </c>
      <c r="N263" s="139" t="s">
        <v>40</v>
      </c>
      <c r="P263" s="140">
        <f t="shared" si="1"/>
        <v>0</v>
      </c>
      <c r="Q263" s="140">
        <v>0</v>
      </c>
      <c r="R263" s="140">
        <f t="shared" si="2"/>
        <v>0</v>
      </c>
      <c r="S263" s="140">
        <v>0</v>
      </c>
      <c r="T263" s="141">
        <f t="shared" si="3"/>
        <v>0</v>
      </c>
      <c r="AR263" s="142" t="s">
        <v>159</v>
      </c>
      <c r="AT263" s="142" t="s">
        <v>154</v>
      </c>
      <c r="AU263" s="142" t="s">
        <v>85</v>
      </c>
      <c r="AY263" s="16" t="s">
        <v>148</v>
      </c>
      <c r="BE263" s="143">
        <f t="shared" si="4"/>
        <v>0</v>
      </c>
      <c r="BF263" s="143">
        <f t="shared" si="5"/>
        <v>0</v>
      </c>
      <c r="BG263" s="143">
        <f t="shared" si="6"/>
        <v>0</v>
      </c>
      <c r="BH263" s="143">
        <f t="shared" si="7"/>
        <v>0</v>
      </c>
      <c r="BI263" s="143">
        <f t="shared" si="8"/>
        <v>0</v>
      </c>
      <c r="BJ263" s="16" t="s">
        <v>80</v>
      </c>
      <c r="BK263" s="143">
        <f t="shared" si="9"/>
        <v>0</v>
      </c>
      <c r="BL263" s="16" t="s">
        <v>159</v>
      </c>
      <c r="BM263" s="142" t="s">
        <v>535</v>
      </c>
    </row>
    <row r="264" spans="2:65" s="1" customFormat="1" ht="24.15" customHeight="1">
      <c r="B264" s="130"/>
      <c r="C264" s="131" t="s">
        <v>717</v>
      </c>
      <c r="D264" s="131" t="s">
        <v>154</v>
      </c>
      <c r="E264" s="132" t="s">
        <v>538</v>
      </c>
      <c r="F264" s="133" t="s">
        <v>539</v>
      </c>
      <c r="G264" s="134" t="s">
        <v>246</v>
      </c>
      <c r="H264" s="135">
        <v>36.479999999999997</v>
      </c>
      <c r="I264" s="136"/>
      <c r="J264" s="137">
        <f t="shared" si="0"/>
        <v>0</v>
      </c>
      <c r="K264" s="133" t="s">
        <v>1</v>
      </c>
      <c r="L264" s="31"/>
      <c r="M264" s="138" t="s">
        <v>1</v>
      </c>
      <c r="N264" s="139" t="s">
        <v>40</v>
      </c>
      <c r="P264" s="140">
        <f t="shared" si="1"/>
        <v>0</v>
      </c>
      <c r="Q264" s="140">
        <v>0</v>
      </c>
      <c r="R264" s="140">
        <f t="shared" si="2"/>
        <v>0</v>
      </c>
      <c r="S264" s="140">
        <v>0</v>
      </c>
      <c r="T264" s="141">
        <f t="shared" si="3"/>
        <v>0</v>
      </c>
      <c r="AR264" s="142" t="s">
        <v>159</v>
      </c>
      <c r="AT264" s="142" t="s">
        <v>154</v>
      </c>
      <c r="AU264" s="142" t="s">
        <v>85</v>
      </c>
      <c r="AY264" s="16" t="s">
        <v>148</v>
      </c>
      <c r="BE264" s="143">
        <f t="shared" si="4"/>
        <v>0</v>
      </c>
      <c r="BF264" s="143">
        <f t="shared" si="5"/>
        <v>0</v>
      </c>
      <c r="BG264" s="143">
        <f t="shared" si="6"/>
        <v>0</v>
      </c>
      <c r="BH264" s="143">
        <f t="shared" si="7"/>
        <v>0</v>
      </c>
      <c r="BI264" s="143">
        <f t="shared" si="8"/>
        <v>0</v>
      </c>
      <c r="BJ264" s="16" t="s">
        <v>80</v>
      </c>
      <c r="BK264" s="143">
        <f t="shared" si="9"/>
        <v>0</v>
      </c>
      <c r="BL264" s="16" t="s">
        <v>159</v>
      </c>
      <c r="BM264" s="142" t="s">
        <v>540</v>
      </c>
    </row>
    <row r="265" spans="2:65" s="13" customFormat="1" ht="10">
      <c r="B265" s="155"/>
      <c r="D265" s="149" t="s">
        <v>163</v>
      </c>
      <c r="E265" s="156" t="s">
        <v>1</v>
      </c>
      <c r="F265" s="157" t="s">
        <v>718</v>
      </c>
      <c r="H265" s="158">
        <v>32.479999999999997</v>
      </c>
      <c r="I265" s="159"/>
      <c r="L265" s="155"/>
      <c r="M265" s="160"/>
      <c r="T265" s="161"/>
      <c r="AT265" s="156" t="s">
        <v>163</v>
      </c>
      <c r="AU265" s="156" t="s">
        <v>85</v>
      </c>
      <c r="AV265" s="13" t="s">
        <v>85</v>
      </c>
      <c r="AW265" s="13" t="s">
        <v>31</v>
      </c>
      <c r="AX265" s="13" t="s">
        <v>75</v>
      </c>
      <c r="AY265" s="156" t="s">
        <v>148</v>
      </c>
    </row>
    <row r="266" spans="2:65" s="12" customFormat="1" ht="10">
      <c r="B266" s="148"/>
      <c r="D266" s="149" t="s">
        <v>163</v>
      </c>
      <c r="E266" s="150" t="s">
        <v>1</v>
      </c>
      <c r="F266" s="151" t="s">
        <v>719</v>
      </c>
      <c r="H266" s="150" t="s">
        <v>1</v>
      </c>
      <c r="I266" s="152"/>
      <c r="L266" s="148"/>
      <c r="M266" s="153"/>
      <c r="T266" s="154"/>
      <c r="AT266" s="150" t="s">
        <v>163</v>
      </c>
      <c r="AU266" s="150" t="s">
        <v>85</v>
      </c>
      <c r="AV266" s="12" t="s">
        <v>80</v>
      </c>
      <c r="AW266" s="12" t="s">
        <v>31</v>
      </c>
      <c r="AX266" s="12" t="s">
        <v>75</v>
      </c>
      <c r="AY266" s="150" t="s">
        <v>148</v>
      </c>
    </row>
    <row r="267" spans="2:65" s="13" customFormat="1" ht="10">
      <c r="B267" s="155"/>
      <c r="D267" s="149" t="s">
        <v>163</v>
      </c>
      <c r="E267" s="156" t="s">
        <v>1</v>
      </c>
      <c r="F267" s="157" t="s">
        <v>195</v>
      </c>
      <c r="H267" s="158">
        <v>4</v>
      </c>
      <c r="I267" s="159"/>
      <c r="L267" s="155"/>
      <c r="M267" s="160"/>
      <c r="T267" s="161"/>
      <c r="AT267" s="156" t="s">
        <v>163</v>
      </c>
      <c r="AU267" s="156" t="s">
        <v>85</v>
      </c>
      <c r="AV267" s="13" t="s">
        <v>85</v>
      </c>
      <c r="AW267" s="13" t="s">
        <v>31</v>
      </c>
      <c r="AX267" s="13" t="s">
        <v>75</v>
      </c>
      <c r="AY267" s="156" t="s">
        <v>148</v>
      </c>
    </row>
    <row r="268" spans="2:65" s="14" customFormat="1" ht="10">
      <c r="B268" s="167"/>
      <c r="D268" s="149" t="s">
        <v>163</v>
      </c>
      <c r="E268" s="168" t="s">
        <v>1</v>
      </c>
      <c r="F268" s="169" t="s">
        <v>219</v>
      </c>
      <c r="H268" s="170">
        <v>36.479999999999997</v>
      </c>
      <c r="I268" s="171"/>
      <c r="L268" s="167"/>
      <c r="M268" s="172"/>
      <c r="T268" s="173"/>
      <c r="AT268" s="168" t="s">
        <v>163</v>
      </c>
      <c r="AU268" s="168" t="s">
        <v>85</v>
      </c>
      <c r="AV268" s="14" t="s">
        <v>195</v>
      </c>
      <c r="AW268" s="14" t="s">
        <v>31</v>
      </c>
      <c r="AX268" s="14" t="s">
        <v>80</v>
      </c>
      <c r="AY268" s="168" t="s">
        <v>148</v>
      </c>
    </row>
    <row r="269" spans="2:65" s="1" customFormat="1" ht="24.15" customHeight="1">
      <c r="B269" s="130"/>
      <c r="C269" s="131" t="s">
        <v>720</v>
      </c>
      <c r="D269" s="131" t="s">
        <v>154</v>
      </c>
      <c r="E269" s="132" t="s">
        <v>721</v>
      </c>
      <c r="F269" s="133" t="s">
        <v>722</v>
      </c>
      <c r="G269" s="134" t="s">
        <v>214</v>
      </c>
      <c r="H269" s="135">
        <v>2.97</v>
      </c>
      <c r="I269" s="136"/>
      <c r="J269" s="137">
        <f>ROUND(I269*H269,2)</f>
        <v>0</v>
      </c>
      <c r="K269" s="133" t="s">
        <v>1</v>
      </c>
      <c r="L269" s="31"/>
      <c r="M269" s="138" t="s">
        <v>1</v>
      </c>
      <c r="N269" s="139" t="s">
        <v>40</v>
      </c>
      <c r="P269" s="140">
        <f>O269*H269</f>
        <v>0</v>
      </c>
      <c r="Q269" s="140">
        <v>0</v>
      </c>
      <c r="R269" s="140">
        <f>Q269*H269</f>
        <v>0</v>
      </c>
      <c r="S269" s="140">
        <v>0</v>
      </c>
      <c r="T269" s="141">
        <f>S269*H269</f>
        <v>0</v>
      </c>
      <c r="AR269" s="142" t="s">
        <v>159</v>
      </c>
      <c r="AT269" s="142" t="s">
        <v>154</v>
      </c>
      <c r="AU269" s="142" t="s">
        <v>85</v>
      </c>
      <c r="AY269" s="16" t="s">
        <v>148</v>
      </c>
      <c r="BE269" s="143">
        <f>IF(N269="základní",J269,0)</f>
        <v>0</v>
      </c>
      <c r="BF269" s="143">
        <f>IF(N269="snížená",J269,0)</f>
        <v>0</v>
      </c>
      <c r="BG269" s="143">
        <f>IF(N269="zákl. přenesená",J269,0)</f>
        <v>0</v>
      </c>
      <c r="BH269" s="143">
        <f>IF(N269="sníž. přenesená",J269,0)</f>
        <v>0</v>
      </c>
      <c r="BI269" s="143">
        <f>IF(N269="nulová",J269,0)</f>
        <v>0</v>
      </c>
      <c r="BJ269" s="16" t="s">
        <v>80</v>
      </c>
      <c r="BK269" s="143">
        <f>ROUND(I269*H269,2)</f>
        <v>0</v>
      </c>
      <c r="BL269" s="16" t="s">
        <v>159</v>
      </c>
      <c r="BM269" s="142" t="s">
        <v>723</v>
      </c>
    </row>
    <row r="270" spans="2:65" s="13" customFormat="1" ht="10">
      <c r="B270" s="155"/>
      <c r="D270" s="149" t="s">
        <v>163</v>
      </c>
      <c r="E270" s="156" t="s">
        <v>1</v>
      </c>
      <c r="F270" s="157" t="s">
        <v>724</v>
      </c>
      <c r="H270" s="158">
        <v>2.97</v>
      </c>
      <c r="I270" s="159"/>
      <c r="L270" s="155"/>
      <c r="M270" s="160"/>
      <c r="T270" s="161"/>
      <c r="AT270" s="156" t="s">
        <v>163</v>
      </c>
      <c r="AU270" s="156" t="s">
        <v>85</v>
      </c>
      <c r="AV270" s="13" t="s">
        <v>85</v>
      </c>
      <c r="AW270" s="13" t="s">
        <v>31</v>
      </c>
      <c r="AX270" s="13" t="s">
        <v>80</v>
      </c>
      <c r="AY270" s="156" t="s">
        <v>148</v>
      </c>
    </row>
    <row r="271" spans="2:65" s="1" customFormat="1" ht="24.15" customHeight="1">
      <c r="B271" s="130"/>
      <c r="C271" s="131" t="s">
        <v>725</v>
      </c>
      <c r="D271" s="131" t="s">
        <v>154</v>
      </c>
      <c r="E271" s="132" t="s">
        <v>726</v>
      </c>
      <c r="F271" s="133" t="s">
        <v>727</v>
      </c>
      <c r="G271" s="134" t="s">
        <v>214</v>
      </c>
      <c r="H271" s="135">
        <v>2.97</v>
      </c>
      <c r="I271" s="136"/>
      <c r="J271" s="137">
        <f>ROUND(I271*H271,2)</f>
        <v>0</v>
      </c>
      <c r="K271" s="133" t="s">
        <v>1</v>
      </c>
      <c r="L271" s="31"/>
      <c r="M271" s="138" t="s">
        <v>1</v>
      </c>
      <c r="N271" s="139" t="s">
        <v>40</v>
      </c>
      <c r="P271" s="140">
        <f>O271*H271</f>
        <v>0</v>
      </c>
      <c r="Q271" s="140">
        <v>0</v>
      </c>
      <c r="R271" s="140">
        <f>Q271*H271</f>
        <v>0</v>
      </c>
      <c r="S271" s="140">
        <v>0</v>
      </c>
      <c r="T271" s="141">
        <f>S271*H271</f>
        <v>0</v>
      </c>
      <c r="AR271" s="142" t="s">
        <v>159</v>
      </c>
      <c r="AT271" s="142" t="s">
        <v>154</v>
      </c>
      <c r="AU271" s="142" t="s">
        <v>85</v>
      </c>
      <c r="AY271" s="16" t="s">
        <v>148</v>
      </c>
      <c r="BE271" s="143">
        <f>IF(N271="základní",J271,0)</f>
        <v>0</v>
      </c>
      <c r="BF271" s="143">
        <f>IF(N271="snížená",J271,0)</f>
        <v>0</v>
      </c>
      <c r="BG271" s="143">
        <f>IF(N271="zákl. přenesená",J271,0)</f>
        <v>0</v>
      </c>
      <c r="BH271" s="143">
        <f>IF(N271="sníž. přenesená",J271,0)</f>
        <v>0</v>
      </c>
      <c r="BI271" s="143">
        <f>IF(N271="nulová",J271,0)</f>
        <v>0</v>
      </c>
      <c r="BJ271" s="16" t="s">
        <v>80</v>
      </c>
      <c r="BK271" s="143">
        <f>ROUND(I271*H271,2)</f>
        <v>0</v>
      </c>
      <c r="BL271" s="16" t="s">
        <v>159</v>
      </c>
      <c r="BM271" s="142" t="s">
        <v>728</v>
      </c>
    </row>
    <row r="272" spans="2:65" s="13" customFormat="1" ht="10">
      <c r="B272" s="155"/>
      <c r="D272" s="149" t="s">
        <v>163</v>
      </c>
      <c r="E272" s="156" t="s">
        <v>1</v>
      </c>
      <c r="F272" s="157" t="s">
        <v>724</v>
      </c>
      <c r="H272" s="158">
        <v>2.97</v>
      </c>
      <c r="I272" s="159"/>
      <c r="L272" s="155"/>
      <c r="M272" s="160"/>
      <c r="T272" s="161"/>
      <c r="AT272" s="156" t="s">
        <v>163</v>
      </c>
      <c r="AU272" s="156" t="s">
        <v>85</v>
      </c>
      <c r="AV272" s="13" t="s">
        <v>85</v>
      </c>
      <c r="AW272" s="13" t="s">
        <v>31</v>
      </c>
      <c r="AX272" s="13" t="s">
        <v>80</v>
      </c>
      <c r="AY272" s="156" t="s">
        <v>148</v>
      </c>
    </row>
    <row r="273" spans="2:65" s="1" customFormat="1" ht="24.15" customHeight="1">
      <c r="B273" s="130"/>
      <c r="C273" s="131" t="s">
        <v>729</v>
      </c>
      <c r="D273" s="131" t="s">
        <v>154</v>
      </c>
      <c r="E273" s="132" t="s">
        <v>730</v>
      </c>
      <c r="F273" s="133" t="s">
        <v>731</v>
      </c>
      <c r="G273" s="134" t="s">
        <v>238</v>
      </c>
      <c r="H273" s="135">
        <v>33</v>
      </c>
      <c r="I273" s="136"/>
      <c r="J273" s="137">
        <f>ROUND(I273*H273,2)</f>
        <v>0</v>
      </c>
      <c r="K273" s="133" t="s">
        <v>1</v>
      </c>
      <c r="L273" s="31"/>
      <c r="M273" s="138" t="s">
        <v>1</v>
      </c>
      <c r="N273" s="139" t="s">
        <v>40</v>
      </c>
      <c r="P273" s="140">
        <f>O273*H273</f>
        <v>0</v>
      </c>
      <c r="Q273" s="140">
        <v>0</v>
      </c>
      <c r="R273" s="140">
        <f>Q273*H273</f>
        <v>0</v>
      </c>
      <c r="S273" s="140">
        <v>0</v>
      </c>
      <c r="T273" s="141">
        <f>S273*H273</f>
        <v>0</v>
      </c>
      <c r="AR273" s="142" t="s">
        <v>159</v>
      </c>
      <c r="AT273" s="142" t="s">
        <v>154</v>
      </c>
      <c r="AU273" s="142" t="s">
        <v>85</v>
      </c>
      <c r="AY273" s="16" t="s">
        <v>148</v>
      </c>
      <c r="BE273" s="143">
        <f>IF(N273="základní",J273,0)</f>
        <v>0</v>
      </c>
      <c r="BF273" s="143">
        <f>IF(N273="snížená",J273,0)</f>
        <v>0</v>
      </c>
      <c r="BG273" s="143">
        <f>IF(N273="zákl. přenesená",J273,0)</f>
        <v>0</v>
      </c>
      <c r="BH273" s="143">
        <f>IF(N273="sníž. přenesená",J273,0)</f>
        <v>0</v>
      </c>
      <c r="BI273" s="143">
        <f>IF(N273="nulová",J273,0)</f>
        <v>0</v>
      </c>
      <c r="BJ273" s="16" t="s">
        <v>80</v>
      </c>
      <c r="BK273" s="143">
        <f>ROUND(I273*H273,2)</f>
        <v>0</v>
      </c>
      <c r="BL273" s="16" t="s">
        <v>159</v>
      </c>
      <c r="BM273" s="142" t="s">
        <v>732</v>
      </c>
    </row>
    <row r="274" spans="2:65" s="13" customFormat="1" ht="10">
      <c r="B274" s="155"/>
      <c r="D274" s="149" t="s">
        <v>163</v>
      </c>
      <c r="E274" s="156" t="s">
        <v>1</v>
      </c>
      <c r="F274" s="157" t="s">
        <v>436</v>
      </c>
      <c r="H274" s="158">
        <v>33</v>
      </c>
      <c r="I274" s="159"/>
      <c r="L274" s="155"/>
      <c r="M274" s="186"/>
      <c r="N274" s="187"/>
      <c r="O274" s="187"/>
      <c r="P274" s="187"/>
      <c r="Q274" s="187"/>
      <c r="R274" s="187"/>
      <c r="S274" s="187"/>
      <c r="T274" s="188"/>
      <c r="AT274" s="156" t="s">
        <v>163</v>
      </c>
      <c r="AU274" s="156" t="s">
        <v>85</v>
      </c>
      <c r="AV274" s="13" t="s">
        <v>85</v>
      </c>
      <c r="AW274" s="13" t="s">
        <v>31</v>
      </c>
      <c r="AX274" s="13" t="s">
        <v>80</v>
      </c>
      <c r="AY274" s="156" t="s">
        <v>148</v>
      </c>
    </row>
    <row r="275" spans="2:65" s="1" customFormat="1" ht="7" customHeight="1">
      <c r="B275" s="43"/>
      <c r="C275" s="44"/>
      <c r="D275" s="44"/>
      <c r="E275" s="44"/>
      <c r="F275" s="44"/>
      <c r="G275" s="44"/>
      <c r="H275" s="44"/>
      <c r="I275" s="44"/>
      <c r="J275" s="44"/>
      <c r="K275" s="44"/>
      <c r="L275" s="31"/>
    </row>
  </sheetData>
  <autoFilter ref="C130:K274" xr:uid="{00000000-0009-0000-0000-000005000000}"/>
  <mergeCells count="9">
    <mergeCell ref="E87:H87"/>
    <mergeCell ref="E121:H121"/>
    <mergeCell ref="E123:H123"/>
    <mergeCell ref="L2:V2"/>
    <mergeCell ref="E7:H7"/>
    <mergeCell ref="E9:H9"/>
    <mergeCell ref="E18:H18"/>
    <mergeCell ref="E27:H27"/>
    <mergeCell ref="E85:H85"/>
  </mergeCells>
  <hyperlinks>
    <hyperlink ref="F140" r:id="rId1" xr:uid="{00000000-0004-0000-0500-000000000000}"/>
    <hyperlink ref="F146" r:id="rId2" xr:uid="{00000000-0004-0000-0500-000001000000}"/>
    <hyperlink ref="F148" r:id="rId3" xr:uid="{00000000-0004-0000-0500-000002000000}"/>
    <hyperlink ref="F150" r:id="rId4" xr:uid="{00000000-0004-0000-0500-000003000000}"/>
    <hyperlink ref="F156" r:id="rId5" xr:uid="{00000000-0004-0000-0500-000004000000}"/>
    <hyperlink ref="F162" r:id="rId6" xr:uid="{00000000-0004-0000-0500-000005000000}"/>
    <hyperlink ref="F165" r:id="rId7" xr:uid="{00000000-0004-0000-0500-000006000000}"/>
    <hyperlink ref="F169" r:id="rId8" xr:uid="{00000000-0004-0000-0500-000007000000}"/>
    <hyperlink ref="F172" r:id="rId9" xr:uid="{00000000-0004-0000-0500-000008000000}"/>
    <hyperlink ref="F180" r:id="rId10" xr:uid="{00000000-0004-0000-0500-000009000000}"/>
    <hyperlink ref="F185" r:id="rId11" xr:uid="{00000000-0004-0000-0500-00000A000000}"/>
    <hyperlink ref="F190" r:id="rId12" xr:uid="{00000000-0004-0000-0500-00000B000000}"/>
    <hyperlink ref="F201" r:id="rId13" xr:uid="{00000000-0004-0000-0500-00000C000000}"/>
    <hyperlink ref="F206" r:id="rId14" xr:uid="{00000000-0004-0000-0500-00000D000000}"/>
    <hyperlink ref="F210" r:id="rId15" xr:uid="{00000000-0004-0000-0500-00000E000000}"/>
    <hyperlink ref="F216" r:id="rId16" xr:uid="{00000000-0004-0000-0500-00000F000000}"/>
    <hyperlink ref="F222" r:id="rId17" xr:uid="{00000000-0004-0000-0500-000010000000}"/>
    <hyperlink ref="F224" r:id="rId18" xr:uid="{00000000-0004-0000-0500-000011000000}"/>
    <hyperlink ref="F228" r:id="rId19" xr:uid="{00000000-0004-0000-0500-000012000000}"/>
    <hyperlink ref="F230" r:id="rId20" xr:uid="{00000000-0004-0000-0500-000013000000}"/>
    <hyperlink ref="F232" r:id="rId21" xr:uid="{00000000-0004-0000-0500-000014000000}"/>
    <hyperlink ref="F234" r:id="rId22" xr:uid="{00000000-0004-0000-0500-000015000000}"/>
    <hyperlink ref="F236" r:id="rId23" xr:uid="{00000000-0004-0000-0500-000016000000}"/>
    <hyperlink ref="F241" r:id="rId24" xr:uid="{00000000-0004-0000-0500-000017000000}"/>
    <hyperlink ref="F244" r:id="rId25" xr:uid="{00000000-0004-0000-0500-000018000000}"/>
    <hyperlink ref="F253" r:id="rId26" xr:uid="{00000000-0004-0000-0500-000019000000}"/>
    <hyperlink ref="F258" r:id="rId27" xr:uid="{00000000-0004-0000-0500-00001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89"/>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97</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733</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ROUND(J129,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ROUND((SUM(BE129:BE188)),  2)</f>
        <v>0</v>
      </c>
      <c r="I33" s="90">
        <v>0.21</v>
      </c>
      <c r="J33" s="89">
        <f>ROUND(((SUM(BE129:BE188))*I33),  2)</f>
        <v>0</v>
      </c>
      <c r="L33" s="31"/>
    </row>
    <row r="34" spans="2:12" s="1" customFormat="1" ht="14.4" customHeight="1">
      <c r="B34" s="31"/>
      <c r="E34" s="26" t="s">
        <v>41</v>
      </c>
      <c r="F34" s="89">
        <f>ROUND((SUM(BF129:BF188)),  2)</f>
        <v>0</v>
      </c>
      <c r="I34" s="90">
        <v>0.12</v>
      </c>
      <c r="J34" s="89">
        <f>ROUND(((SUM(BF129:BF188))*I34),  2)</f>
        <v>0</v>
      </c>
      <c r="L34" s="31"/>
    </row>
    <row r="35" spans="2:12" s="1" customFormat="1" ht="14.4" hidden="1" customHeight="1">
      <c r="B35" s="31"/>
      <c r="E35" s="26" t="s">
        <v>42</v>
      </c>
      <c r="F35" s="89">
        <f>ROUND((SUM(BG129:BG188)),  2)</f>
        <v>0</v>
      </c>
      <c r="I35" s="90">
        <v>0.21</v>
      </c>
      <c r="J35" s="89">
        <f>0</f>
        <v>0</v>
      </c>
      <c r="L35" s="31"/>
    </row>
    <row r="36" spans="2:12" s="1" customFormat="1" ht="14.4" hidden="1" customHeight="1">
      <c r="B36" s="31"/>
      <c r="E36" s="26" t="s">
        <v>43</v>
      </c>
      <c r="F36" s="89">
        <f>ROUND((SUM(BH129:BH188)),  2)</f>
        <v>0</v>
      </c>
      <c r="I36" s="90">
        <v>0.12</v>
      </c>
      <c r="J36" s="89">
        <f>0</f>
        <v>0</v>
      </c>
      <c r="L36" s="31"/>
    </row>
    <row r="37" spans="2:12" s="1" customFormat="1" ht="14.4" hidden="1" customHeight="1">
      <c r="B37" s="31"/>
      <c r="E37" s="26" t="s">
        <v>44</v>
      </c>
      <c r="F37" s="89">
        <f>ROUND((SUM(BI129:BI188)),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C-B - Střecha C,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J129</f>
        <v>0</v>
      </c>
      <c r="L96" s="31"/>
      <c r="AU96" s="16" t="s">
        <v>128</v>
      </c>
    </row>
    <row r="97" spans="2:12" s="8" customFormat="1" ht="25" customHeight="1">
      <c r="B97" s="102"/>
      <c r="D97" s="103" t="s">
        <v>178</v>
      </c>
      <c r="E97" s="104"/>
      <c r="F97" s="104"/>
      <c r="G97" s="104"/>
      <c r="H97" s="104"/>
      <c r="I97" s="104"/>
      <c r="J97" s="105">
        <f>J130</f>
        <v>0</v>
      </c>
      <c r="L97" s="102"/>
    </row>
    <row r="98" spans="2:12" s="9" customFormat="1" ht="19.899999999999999" customHeight="1">
      <c r="B98" s="106"/>
      <c r="D98" s="107" t="s">
        <v>552</v>
      </c>
      <c r="E98" s="108"/>
      <c r="F98" s="108"/>
      <c r="G98" s="108"/>
      <c r="H98" s="108"/>
      <c r="I98" s="108"/>
      <c r="J98" s="109">
        <f>J131</f>
        <v>0</v>
      </c>
      <c r="L98" s="106"/>
    </row>
    <row r="99" spans="2:12" s="9" customFormat="1" ht="19.899999999999999" customHeight="1">
      <c r="B99" s="106"/>
      <c r="D99" s="107" t="s">
        <v>179</v>
      </c>
      <c r="E99" s="108"/>
      <c r="F99" s="108"/>
      <c r="G99" s="108"/>
      <c r="H99" s="108"/>
      <c r="I99" s="108"/>
      <c r="J99" s="109">
        <f>J144</f>
        <v>0</v>
      </c>
      <c r="L99" s="106"/>
    </row>
    <row r="100" spans="2:12" s="8" customFormat="1" ht="25" customHeight="1">
      <c r="B100" s="102"/>
      <c r="D100" s="103" t="s">
        <v>129</v>
      </c>
      <c r="E100" s="104"/>
      <c r="F100" s="104"/>
      <c r="G100" s="104"/>
      <c r="H100" s="104"/>
      <c r="I100" s="104"/>
      <c r="J100" s="105">
        <f>J153</f>
        <v>0</v>
      </c>
      <c r="L100" s="102"/>
    </row>
    <row r="101" spans="2:12" s="9" customFormat="1" ht="19.899999999999999" customHeight="1">
      <c r="B101" s="106"/>
      <c r="D101" s="107" t="s">
        <v>180</v>
      </c>
      <c r="E101" s="108"/>
      <c r="F101" s="108"/>
      <c r="G101" s="108"/>
      <c r="H101" s="108"/>
      <c r="I101" s="108"/>
      <c r="J101" s="109">
        <f>J154</f>
        <v>0</v>
      </c>
      <c r="L101" s="106"/>
    </row>
    <row r="102" spans="2:12" s="9" customFormat="1" ht="19.899999999999999" customHeight="1">
      <c r="B102" s="106"/>
      <c r="D102" s="107" t="s">
        <v>181</v>
      </c>
      <c r="E102" s="108"/>
      <c r="F102" s="108"/>
      <c r="G102" s="108"/>
      <c r="H102" s="108"/>
      <c r="I102" s="108"/>
      <c r="J102" s="109">
        <f>J161</f>
        <v>0</v>
      </c>
      <c r="L102" s="106"/>
    </row>
    <row r="103" spans="2:12" s="9" customFormat="1" ht="19.899999999999999" customHeight="1">
      <c r="B103" s="106"/>
      <c r="D103" s="107" t="s">
        <v>282</v>
      </c>
      <c r="E103" s="108"/>
      <c r="F103" s="108"/>
      <c r="G103" s="108"/>
      <c r="H103" s="108"/>
      <c r="I103" s="108"/>
      <c r="J103" s="109">
        <f>J165</f>
        <v>0</v>
      </c>
      <c r="L103" s="106"/>
    </row>
    <row r="104" spans="2:12" s="9" customFormat="1" ht="19.899999999999999" customHeight="1">
      <c r="B104" s="106"/>
      <c r="D104" s="107" t="s">
        <v>553</v>
      </c>
      <c r="E104" s="108"/>
      <c r="F104" s="108"/>
      <c r="G104" s="108"/>
      <c r="H104" s="108"/>
      <c r="I104" s="108"/>
      <c r="J104" s="109">
        <f>J168</f>
        <v>0</v>
      </c>
      <c r="L104" s="106"/>
    </row>
    <row r="105" spans="2:12" s="9" customFormat="1" ht="19.899999999999999" customHeight="1">
      <c r="B105" s="106"/>
      <c r="D105" s="107" t="s">
        <v>183</v>
      </c>
      <c r="E105" s="108"/>
      <c r="F105" s="108"/>
      <c r="G105" s="108"/>
      <c r="H105" s="108"/>
      <c r="I105" s="108"/>
      <c r="J105" s="109">
        <f>J172</f>
        <v>0</v>
      </c>
      <c r="L105" s="106"/>
    </row>
    <row r="106" spans="2:12" s="8" customFormat="1" ht="25" customHeight="1">
      <c r="B106" s="102"/>
      <c r="D106" s="103" t="s">
        <v>185</v>
      </c>
      <c r="E106" s="104"/>
      <c r="F106" s="104"/>
      <c r="G106" s="104"/>
      <c r="H106" s="104"/>
      <c r="I106" s="104"/>
      <c r="J106" s="105">
        <f>J181</f>
        <v>0</v>
      </c>
      <c r="L106" s="102"/>
    </row>
    <row r="107" spans="2:12" s="9" customFormat="1" ht="19.899999999999999" customHeight="1">
      <c r="B107" s="106"/>
      <c r="D107" s="107" t="s">
        <v>186</v>
      </c>
      <c r="E107" s="108"/>
      <c r="F107" s="108"/>
      <c r="G107" s="108"/>
      <c r="H107" s="108"/>
      <c r="I107" s="108"/>
      <c r="J107" s="109">
        <f>J182</f>
        <v>0</v>
      </c>
      <c r="L107" s="106"/>
    </row>
    <row r="108" spans="2:12" s="8" customFormat="1" ht="25" customHeight="1">
      <c r="B108" s="102"/>
      <c r="D108" s="103" t="s">
        <v>130</v>
      </c>
      <c r="E108" s="104"/>
      <c r="F108" s="104"/>
      <c r="G108" s="104"/>
      <c r="H108" s="104"/>
      <c r="I108" s="104"/>
      <c r="J108" s="105">
        <f>J186</f>
        <v>0</v>
      </c>
      <c r="L108" s="102"/>
    </row>
    <row r="109" spans="2:12" s="9" customFormat="1" ht="19.899999999999999" customHeight="1">
      <c r="B109" s="106"/>
      <c r="D109" s="107" t="s">
        <v>132</v>
      </c>
      <c r="E109" s="108"/>
      <c r="F109" s="108"/>
      <c r="G109" s="108"/>
      <c r="H109" s="108"/>
      <c r="I109" s="108"/>
      <c r="J109" s="109">
        <f>J187</f>
        <v>0</v>
      </c>
      <c r="L109" s="106"/>
    </row>
    <row r="110" spans="2:12" s="1" customFormat="1" ht="21.75" customHeight="1">
      <c r="B110" s="31"/>
      <c r="L110" s="31"/>
    </row>
    <row r="111" spans="2:12" s="1" customFormat="1" ht="7" customHeight="1">
      <c r="B111" s="43"/>
      <c r="C111" s="44"/>
      <c r="D111" s="44"/>
      <c r="E111" s="44"/>
      <c r="F111" s="44"/>
      <c r="G111" s="44"/>
      <c r="H111" s="44"/>
      <c r="I111" s="44"/>
      <c r="J111" s="44"/>
      <c r="K111" s="44"/>
      <c r="L111" s="31"/>
    </row>
    <row r="115" spans="2:20" s="1" customFormat="1" ht="7" customHeight="1">
      <c r="B115" s="45"/>
      <c r="C115" s="46"/>
      <c r="D115" s="46"/>
      <c r="E115" s="46"/>
      <c r="F115" s="46"/>
      <c r="G115" s="46"/>
      <c r="H115" s="46"/>
      <c r="I115" s="46"/>
      <c r="J115" s="46"/>
      <c r="K115" s="46"/>
      <c r="L115" s="31"/>
    </row>
    <row r="116" spans="2:20" s="1" customFormat="1" ht="25" customHeight="1">
      <c r="B116" s="31"/>
      <c r="C116" s="20" t="s">
        <v>133</v>
      </c>
      <c r="L116" s="31"/>
    </row>
    <row r="117" spans="2:20" s="1" customFormat="1" ht="7" customHeight="1">
      <c r="B117" s="31"/>
      <c r="L117" s="31"/>
    </row>
    <row r="118" spans="2:20" s="1" customFormat="1" ht="12" customHeight="1">
      <c r="B118" s="31"/>
      <c r="C118" s="26" t="s">
        <v>16</v>
      </c>
      <c r="L118" s="31"/>
    </row>
    <row r="119" spans="2:20" s="1" customFormat="1" ht="16.5" customHeight="1">
      <c r="B119" s="31"/>
      <c r="E119" s="234" t="str">
        <f>E7</f>
        <v>Stavební úpravy střech objektu MSH</v>
      </c>
      <c r="F119" s="235"/>
      <c r="G119" s="235"/>
      <c r="H119" s="235"/>
      <c r="L119" s="31"/>
    </row>
    <row r="120" spans="2:20" s="1" customFormat="1" ht="12" customHeight="1">
      <c r="B120" s="31"/>
      <c r="C120" s="26" t="s">
        <v>176</v>
      </c>
      <c r="L120" s="31"/>
    </row>
    <row r="121" spans="2:20" s="1" customFormat="1" ht="16.5" customHeight="1">
      <c r="B121" s="31"/>
      <c r="E121" s="196" t="str">
        <f>E9</f>
        <v>C-B - Střecha C, bourací práce</v>
      </c>
      <c r="F121" s="232"/>
      <c r="G121" s="232"/>
      <c r="H121" s="232"/>
      <c r="L121" s="31"/>
    </row>
    <row r="122" spans="2:20" s="1" customFormat="1" ht="7" customHeight="1">
      <c r="B122" s="31"/>
      <c r="L122" s="31"/>
    </row>
    <row r="123" spans="2:20" s="1" customFormat="1" ht="12" customHeight="1">
      <c r="B123" s="31"/>
      <c r="C123" s="26" t="s">
        <v>20</v>
      </c>
      <c r="F123" s="24" t="str">
        <f>F12</f>
        <v>Louny</v>
      </c>
      <c r="I123" s="26" t="s">
        <v>22</v>
      </c>
      <c r="J123" s="51" t="str">
        <f>IF(J12="","",J12)</f>
        <v>31. 1. 2025</v>
      </c>
      <c r="L123" s="31"/>
    </row>
    <row r="124" spans="2:20" s="1" customFormat="1" ht="7" customHeight="1">
      <c r="B124" s="31"/>
      <c r="L124" s="31"/>
    </row>
    <row r="125" spans="2:20" s="1" customFormat="1" ht="15.15" customHeight="1">
      <c r="B125" s="31"/>
      <c r="C125" s="26" t="s">
        <v>24</v>
      </c>
      <c r="F125" s="24" t="str">
        <f>E15</f>
        <v xml:space="preserve"> </v>
      </c>
      <c r="I125" s="26" t="s">
        <v>30</v>
      </c>
      <c r="J125" s="29" t="str">
        <f>E21</f>
        <v xml:space="preserve"> </v>
      </c>
      <c r="L125" s="31"/>
    </row>
    <row r="126" spans="2:20" s="1" customFormat="1" ht="15.15" customHeight="1">
      <c r="B126" s="31"/>
      <c r="C126" s="26" t="s">
        <v>28</v>
      </c>
      <c r="F126" s="24" t="str">
        <f>IF(E18="","",E18)</f>
        <v>Vyplň údaj</v>
      </c>
      <c r="I126" s="26" t="s">
        <v>32</v>
      </c>
      <c r="J126" s="29" t="str">
        <f>E24</f>
        <v xml:space="preserve"> </v>
      </c>
      <c r="L126" s="31"/>
    </row>
    <row r="127" spans="2:20" s="1" customFormat="1" ht="10.25" customHeight="1">
      <c r="B127" s="31"/>
      <c r="L127" s="31"/>
    </row>
    <row r="128" spans="2:20" s="10" customFormat="1" ht="29.25" customHeight="1">
      <c r="B128" s="110"/>
      <c r="C128" s="111" t="s">
        <v>134</v>
      </c>
      <c r="D128" s="112" t="s">
        <v>60</v>
      </c>
      <c r="E128" s="112" t="s">
        <v>56</v>
      </c>
      <c r="F128" s="112" t="s">
        <v>57</v>
      </c>
      <c r="G128" s="112" t="s">
        <v>135</v>
      </c>
      <c r="H128" s="112" t="s">
        <v>136</v>
      </c>
      <c r="I128" s="112" t="s">
        <v>137</v>
      </c>
      <c r="J128" s="112" t="s">
        <v>126</v>
      </c>
      <c r="K128" s="113" t="s">
        <v>138</v>
      </c>
      <c r="L128" s="110"/>
      <c r="M128" s="58" t="s">
        <v>1</v>
      </c>
      <c r="N128" s="59" t="s">
        <v>39</v>
      </c>
      <c r="O128" s="59" t="s">
        <v>139</v>
      </c>
      <c r="P128" s="59" t="s">
        <v>140</v>
      </c>
      <c r="Q128" s="59" t="s">
        <v>141</v>
      </c>
      <c r="R128" s="59" t="s">
        <v>142</v>
      </c>
      <c r="S128" s="59" t="s">
        <v>143</v>
      </c>
      <c r="T128" s="60" t="s">
        <v>144</v>
      </c>
    </row>
    <row r="129" spans="2:65" s="1" customFormat="1" ht="22.75" customHeight="1">
      <c r="B129" s="31"/>
      <c r="C129" s="63" t="s">
        <v>145</v>
      </c>
      <c r="J129" s="114">
        <f>BK129</f>
        <v>0</v>
      </c>
      <c r="L129" s="31"/>
      <c r="M129" s="61"/>
      <c r="N129" s="52"/>
      <c r="O129" s="52"/>
      <c r="P129" s="115">
        <f>P130+P153+P181+P186</f>
        <v>0</v>
      </c>
      <c r="Q129" s="52"/>
      <c r="R129" s="115">
        <f>R130+R153+R181+R186</f>
        <v>0</v>
      </c>
      <c r="S129" s="52"/>
      <c r="T129" s="116">
        <f>T130+T153+T181+T186</f>
        <v>72.106303799999992</v>
      </c>
      <c r="AT129" s="16" t="s">
        <v>74</v>
      </c>
      <c r="AU129" s="16" t="s">
        <v>128</v>
      </c>
      <c r="BK129" s="117">
        <f>BK130+BK153+BK181+BK186</f>
        <v>0</v>
      </c>
    </row>
    <row r="130" spans="2:65" s="11" customFormat="1" ht="25.9" customHeight="1">
      <c r="B130" s="118"/>
      <c r="D130" s="119" t="s">
        <v>74</v>
      </c>
      <c r="E130" s="120" t="s">
        <v>187</v>
      </c>
      <c r="F130" s="120" t="s">
        <v>188</v>
      </c>
      <c r="I130" s="121"/>
      <c r="J130" s="122">
        <f>BK130</f>
        <v>0</v>
      </c>
      <c r="L130" s="118"/>
      <c r="M130" s="123"/>
      <c r="P130" s="124">
        <f>P131+P144</f>
        <v>0</v>
      </c>
      <c r="R130" s="124">
        <f>R131+R144</f>
        <v>0</v>
      </c>
      <c r="T130" s="125">
        <f>T131+T144</f>
        <v>36.746000000000002</v>
      </c>
      <c r="AR130" s="119" t="s">
        <v>80</v>
      </c>
      <c r="AT130" s="126" t="s">
        <v>74</v>
      </c>
      <c r="AU130" s="126" t="s">
        <v>75</v>
      </c>
      <c r="AY130" s="119" t="s">
        <v>148</v>
      </c>
      <c r="BK130" s="127">
        <f>BK131+BK144</f>
        <v>0</v>
      </c>
    </row>
    <row r="131" spans="2:65" s="11" customFormat="1" ht="22.75" customHeight="1">
      <c r="B131" s="118"/>
      <c r="D131" s="119" t="s">
        <v>74</v>
      </c>
      <c r="E131" s="128" t="s">
        <v>243</v>
      </c>
      <c r="F131" s="128" t="s">
        <v>554</v>
      </c>
      <c r="I131" s="121"/>
      <c r="J131" s="129">
        <f>BK131</f>
        <v>0</v>
      </c>
      <c r="L131" s="118"/>
      <c r="M131" s="123"/>
      <c r="P131" s="124">
        <f>SUM(P132:P143)</f>
        <v>0</v>
      </c>
      <c r="R131" s="124">
        <f>SUM(R132:R143)</f>
        <v>0</v>
      </c>
      <c r="T131" s="125">
        <f>SUM(T132:T143)</f>
        <v>36.746000000000002</v>
      </c>
      <c r="AR131" s="119" t="s">
        <v>80</v>
      </c>
      <c r="AT131" s="126" t="s">
        <v>74</v>
      </c>
      <c r="AU131" s="126" t="s">
        <v>80</v>
      </c>
      <c r="AY131" s="119" t="s">
        <v>148</v>
      </c>
      <c r="BK131" s="127">
        <f>SUM(BK132:BK143)</f>
        <v>0</v>
      </c>
    </row>
    <row r="132" spans="2:65" s="1" customFormat="1" ht="24.15" customHeight="1">
      <c r="B132" s="130"/>
      <c r="C132" s="131" t="s">
        <v>80</v>
      </c>
      <c r="D132" s="131" t="s">
        <v>154</v>
      </c>
      <c r="E132" s="132" t="s">
        <v>555</v>
      </c>
      <c r="F132" s="133" t="s">
        <v>556</v>
      </c>
      <c r="G132" s="134" t="s">
        <v>385</v>
      </c>
      <c r="H132" s="135">
        <v>25.49</v>
      </c>
      <c r="I132" s="136"/>
      <c r="J132" s="137">
        <f>ROUND(I132*H132,2)</f>
        <v>0</v>
      </c>
      <c r="K132" s="133" t="s">
        <v>158</v>
      </c>
      <c r="L132" s="31"/>
      <c r="M132" s="138" t="s">
        <v>1</v>
      </c>
      <c r="N132" s="139" t="s">
        <v>40</v>
      </c>
      <c r="P132" s="140">
        <f>O132*H132</f>
        <v>0</v>
      </c>
      <c r="Q132" s="140">
        <v>0</v>
      </c>
      <c r="R132" s="140">
        <f>Q132*H132</f>
        <v>0</v>
      </c>
      <c r="S132" s="140">
        <v>0.7</v>
      </c>
      <c r="T132" s="141">
        <f>S132*H132</f>
        <v>17.842999999999996</v>
      </c>
      <c r="AR132" s="142" t="s">
        <v>195</v>
      </c>
      <c r="AT132" s="142" t="s">
        <v>154</v>
      </c>
      <c r="AU132" s="142" t="s">
        <v>85</v>
      </c>
      <c r="AY132" s="16" t="s">
        <v>148</v>
      </c>
      <c r="BE132" s="143">
        <f>IF(N132="základní",J132,0)</f>
        <v>0</v>
      </c>
      <c r="BF132" s="143">
        <f>IF(N132="snížená",J132,0)</f>
        <v>0</v>
      </c>
      <c r="BG132" s="143">
        <f>IF(N132="zákl. přenesená",J132,0)</f>
        <v>0</v>
      </c>
      <c r="BH132" s="143">
        <f>IF(N132="sníž. přenesená",J132,0)</f>
        <v>0</v>
      </c>
      <c r="BI132" s="143">
        <f>IF(N132="nulová",J132,0)</f>
        <v>0</v>
      </c>
      <c r="BJ132" s="16" t="s">
        <v>80</v>
      </c>
      <c r="BK132" s="143">
        <f>ROUND(I132*H132,2)</f>
        <v>0</v>
      </c>
      <c r="BL132" s="16" t="s">
        <v>195</v>
      </c>
      <c r="BM132" s="142" t="s">
        <v>557</v>
      </c>
    </row>
    <row r="133" spans="2:65" s="1" customFormat="1" ht="10">
      <c r="B133" s="31"/>
      <c r="D133" s="144" t="s">
        <v>161</v>
      </c>
      <c r="F133" s="145" t="s">
        <v>558</v>
      </c>
      <c r="I133" s="146"/>
      <c r="L133" s="31"/>
      <c r="M133" s="147"/>
      <c r="T133" s="55"/>
      <c r="AT133" s="16" t="s">
        <v>161</v>
      </c>
      <c r="AU133" s="16" t="s">
        <v>85</v>
      </c>
    </row>
    <row r="134" spans="2:65" s="13" customFormat="1" ht="10">
      <c r="B134" s="155"/>
      <c r="D134" s="149" t="s">
        <v>163</v>
      </c>
      <c r="E134" s="156" t="s">
        <v>1</v>
      </c>
      <c r="F134" s="157" t="s">
        <v>734</v>
      </c>
      <c r="H134" s="158">
        <v>25.49</v>
      </c>
      <c r="I134" s="159"/>
      <c r="L134" s="155"/>
      <c r="M134" s="160"/>
      <c r="T134" s="161"/>
      <c r="AT134" s="156" t="s">
        <v>163</v>
      </c>
      <c r="AU134" s="156" t="s">
        <v>85</v>
      </c>
      <c r="AV134" s="13" t="s">
        <v>85</v>
      </c>
      <c r="AW134" s="13" t="s">
        <v>31</v>
      </c>
      <c r="AX134" s="13" t="s">
        <v>80</v>
      </c>
      <c r="AY134" s="156" t="s">
        <v>148</v>
      </c>
    </row>
    <row r="135" spans="2:65" s="1" customFormat="1" ht="37.75" customHeight="1">
      <c r="B135" s="130"/>
      <c r="C135" s="131" t="s">
        <v>85</v>
      </c>
      <c r="D135" s="131" t="s">
        <v>154</v>
      </c>
      <c r="E135" s="132" t="s">
        <v>559</v>
      </c>
      <c r="F135" s="133" t="s">
        <v>560</v>
      </c>
      <c r="G135" s="134" t="s">
        <v>385</v>
      </c>
      <c r="H135" s="135">
        <v>8.5</v>
      </c>
      <c r="I135" s="136"/>
      <c r="J135" s="137">
        <f>ROUND(I135*H135,2)</f>
        <v>0</v>
      </c>
      <c r="K135" s="133" t="s">
        <v>194</v>
      </c>
      <c r="L135" s="31"/>
      <c r="M135" s="138" t="s">
        <v>1</v>
      </c>
      <c r="N135" s="139" t="s">
        <v>40</v>
      </c>
      <c r="P135" s="140">
        <f>O135*H135</f>
        <v>0</v>
      </c>
      <c r="Q135" s="140">
        <v>0</v>
      </c>
      <c r="R135" s="140">
        <f>Q135*H135</f>
        <v>0</v>
      </c>
      <c r="S135" s="140">
        <v>2.2000000000000002</v>
      </c>
      <c r="T135" s="141">
        <f>S135*H135</f>
        <v>18.700000000000003</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561</v>
      </c>
    </row>
    <row r="136" spans="2:65" s="1" customFormat="1" ht="10">
      <c r="B136" s="31"/>
      <c r="D136" s="144" t="s">
        <v>161</v>
      </c>
      <c r="F136" s="145" t="s">
        <v>562</v>
      </c>
      <c r="I136" s="146"/>
      <c r="L136" s="31"/>
      <c r="M136" s="147"/>
      <c r="T136" s="55"/>
      <c r="AT136" s="16" t="s">
        <v>161</v>
      </c>
      <c r="AU136" s="16" t="s">
        <v>85</v>
      </c>
    </row>
    <row r="137" spans="2:65" s="13" customFormat="1" ht="10">
      <c r="B137" s="155"/>
      <c r="D137" s="149" t="s">
        <v>163</v>
      </c>
      <c r="E137" s="156" t="s">
        <v>1</v>
      </c>
      <c r="F137" s="157" t="s">
        <v>735</v>
      </c>
      <c r="H137" s="158">
        <v>8.5</v>
      </c>
      <c r="I137" s="159"/>
      <c r="L137" s="155"/>
      <c r="M137" s="160"/>
      <c r="T137" s="161"/>
      <c r="AT137" s="156" t="s">
        <v>163</v>
      </c>
      <c r="AU137" s="156" t="s">
        <v>85</v>
      </c>
      <c r="AV137" s="13" t="s">
        <v>85</v>
      </c>
      <c r="AW137" s="13" t="s">
        <v>31</v>
      </c>
      <c r="AX137" s="13" t="s">
        <v>80</v>
      </c>
      <c r="AY137" s="156" t="s">
        <v>148</v>
      </c>
    </row>
    <row r="138" spans="2:65" s="1" customFormat="1" ht="24.15" customHeight="1">
      <c r="B138" s="130"/>
      <c r="C138" s="131" t="s">
        <v>172</v>
      </c>
      <c r="D138" s="131" t="s">
        <v>154</v>
      </c>
      <c r="E138" s="132" t="s">
        <v>564</v>
      </c>
      <c r="F138" s="133" t="s">
        <v>565</v>
      </c>
      <c r="G138" s="134" t="s">
        <v>214</v>
      </c>
      <c r="H138" s="135">
        <v>4.0599999999999996</v>
      </c>
      <c r="I138" s="136"/>
      <c r="J138" s="137">
        <f>ROUND(I138*H138,2)</f>
        <v>0</v>
      </c>
      <c r="K138" s="133" t="s">
        <v>194</v>
      </c>
      <c r="L138" s="31"/>
      <c r="M138" s="138" t="s">
        <v>1</v>
      </c>
      <c r="N138" s="139" t="s">
        <v>40</v>
      </c>
      <c r="P138" s="140">
        <f>O138*H138</f>
        <v>0</v>
      </c>
      <c r="Q138" s="140">
        <v>0</v>
      </c>
      <c r="R138" s="140">
        <f>Q138*H138</f>
        <v>0</v>
      </c>
      <c r="S138" s="140">
        <v>0.05</v>
      </c>
      <c r="T138" s="141">
        <f>S138*H138</f>
        <v>0.20299999999999999</v>
      </c>
      <c r="AR138" s="142" t="s">
        <v>195</v>
      </c>
      <c r="AT138" s="142" t="s">
        <v>154</v>
      </c>
      <c r="AU138" s="142" t="s">
        <v>85</v>
      </c>
      <c r="AY138" s="16" t="s">
        <v>148</v>
      </c>
      <c r="BE138" s="143">
        <f>IF(N138="základní",J138,0)</f>
        <v>0</v>
      </c>
      <c r="BF138" s="143">
        <f>IF(N138="snížená",J138,0)</f>
        <v>0</v>
      </c>
      <c r="BG138" s="143">
        <f>IF(N138="zákl. přenesená",J138,0)</f>
        <v>0</v>
      </c>
      <c r="BH138" s="143">
        <f>IF(N138="sníž. přenesená",J138,0)</f>
        <v>0</v>
      </c>
      <c r="BI138" s="143">
        <f>IF(N138="nulová",J138,0)</f>
        <v>0</v>
      </c>
      <c r="BJ138" s="16" t="s">
        <v>80</v>
      </c>
      <c r="BK138" s="143">
        <f>ROUND(I138*H138,2)</f>
        <v>0</v>
      </c>
      <c r="BL138" s="16" t="s">
        <v>195</v>
      </c>
      <c r="BM138" s="142" t="s">
        <v>566</v>
      </c>
    </row>
    <row r="139" spans="2:65" s="1" customFormat="1" ht="10">
      <c r="B139" s="31"/>
      <c r="D139" s="144" t="s">
        <v>161</v>
      </c>
      <c r="F139" s="145" t="s">
        <v>567</v>
      </c>
      <c r="I139" s="146"/>
      <c r="L139" s="31"/>
      <c r="M139" s="147"/>
      <c r="T139" s="55"/>
      <c r="AT139" s="16" t="s">
        <v>161</v>
      </c>
      <c r="AU139" s="16" t="s">
        <v>85</v>
      </c>
    </row>
    <row r="140" spans="2:65" s="13" customFormat="1" ht="10">
      <c r="B140" s="155"/>
      <c r="D140" s="149" t="s">
        <v>163</v>
      </c>
      <c r="E140" s="156" t="s">
        <v>1</v>
      </c>
      <c r="F140" s="157" t="s">
        <v>736</v>
      </c>
      <c r="H140" s="158">
        <v>1.58</v>
      </c>
      <c r="I140" s="159"/>
      <c r="L140" s="155"/>
      <c r="M140" s="160"/>
      <c r="T140" s="161"/>
      <c r="AT140" s="156" t="s">
        <v>163</v>
      </c>
      <c r="AU140" s="156" t="s">
        <v>85</v>
      </c>
      <c r="AV140" s="13" t="s">
        <v>85</v>
      </c>
      <c r="AW140" s="13" t="s">
        <v>31</v>
      </c>
      <c r="AX140" s="13" t="s">
        <v>75</v>
      </c>
      <c r="AY140" s="156" t="s">
        <v>148</v>
      </c>
    </row>
    <row r="141" spans="2:65" s="13" customFormat="1" ht="10">
      <c r="B141" s="155"/>
      <c r="D141" s="149" t="s">
        <v>163</v>
      </c>
      <c r="E141" s="156" t="s">
        <v>1</v>
      </c>
      <c r="F141" s="157" t="s">
        <v>737</v>
      </c>
      <c r="H141" s="158">
        <v>1.27</v>
      </c>
      <c r="I141" s="159"/>
      <c r="L141" s="155"/>
      <c r="M141" s="160"/>
      <c r="T141" s="161"/>
      <c r="AT141" s="156" t="s">
        <v>163</v>
      </c>
      <c r="AU141" s="156" t="s">
        <v>85</v>
      </c>
      <c r="AV141" s="13" t="s">
        <v>85</v>
      </c>
      <c r="AW141" s="13" t="s">
        <v>31</v>
      </c>
      <c r="AX141" s="13" t="s">
        <v>75</v>
      </c>
      <c r="AY141" s="156" t="s">
        <v>148</v>
      </c>
    </row>
    <row r="142" spans="2:65" s="13" customFormat="1" ht="10">
      <c r="B142" s="155"/>
      <c r="D142" s="149" t="s">
        <v>163</v>
      </c>
      <c r="E142" s="156" t="s">
        <v>1</v>
      </c>
      <c r="F142" s="157" t="s">
        <v>738</v>
      </c>
      <c r="H142" s="158">
        <v>1.21</v>
      </c>
      <c r="I142" s="159"/>
      <c r="L142" s="155"/>
      <c r="M142" s="160"/>
      <c r="T142" s="161"/>
      <c r="AT142" s="156" t="s">
        <v>163</v>
      </c>
      <c r="AU142" s="156" t="s">
        <v>85</v>
      </c>
      <c r="AV142" s="13" t="s">
        <v>85</v>
      </c>
      <c r="AW142" s="13" t="s">
        <v>31</v>
      </c>
      <c r="AX142" s="13" t="s">
        <v>75</v>
      </c>
      <c r="AY142" s="156" t="s">
        <v>148</v>
      </c>
    </row>
    <row r="143" spans="2:65" s="14" customFormat="1" ht="10">
      <c r="B143" s="167"/>
      <c r="D143" s="149" t="s">
        <v>163</v>
      </c>
      <c r="E143" s="168" t="s">
        <v>1</v>
      </c>
      <c r="F143" s="169" t="s">
        <v>219</v>
      </c>
      <c r="H143" s="170">
        <v>4.0600000000000005</v>
      </c>
      <c r="I143" s="171"/>
      <c r="L143" s="167"/>
      <c r="M143" s="172"/>
      <c r="T143" s="173"/>
      <c r="AT143" s="168" t="s">
        <v>163</v>
      </c>
      <c r="AU143" s="168" t="s">
        <v>85</v>
      </c>
      <c r="AV143" s="14" t="s">
        <v>195</v>
      </c>
      <c r="AW143" s="14" t="s">
        <v>31</v>
      </c>
      <c r="AX143" s="14" t="s">
        <v>80</v>
      </c>
      <c r="AY143" s="168" t="s">
        <v>148</v>
      </c>
    </row>
    <row r="144" spans="2:65" s="11" customFormat="1" ht="22.75" customHeight="1">
      <c r="B144" s="118"/>
      <c r="D144" s="119" t="s">
        <v>74</v>
      </c>
      <c r="E144" s="128" t="s">
        <v>189</v>
      </c>
      <c r="F144" s="128" t="s">
        <v>190</v>
      </c>
      <c r="I144" s="121"/>
      <c r="J144" s="129">
        <f>BK144</f>
        <v>0</v>
      </c>
      <c r="L144" s="118"/>
      <c r="M144" s="123"/>
      <c r="P144" s="124">
        <f>SUM(P145:P152)</f>
        <v>0</v>
      </c>
      <c r="R144" s="124">
        <f>SUM(R145:R152)</f>
        <v>0</v>
      </c>
      <c r="T144" s="125">
        <f>SUM(T145:T152)</f>
        <v>0</v>
      </c>
      <c r="AR144" s="119" t="s">
        <v>80</v>
      </c>
      <c r="AT144" s="126" t="s">
        <v>74</v>
      </c>
      <c r="AU144" s="126" t="s">
        <v>80</v>
      </c>
      <c r="AY144" s="119" t="s">
        <v>148</v>
      </c>
      <c r="BK144" s="127">
        <f>SUM(BK145:BK152)</f>
        <v>0</v>
      </c>
    </row>
    <row r="145" spans="2:65" s="1" customFormat="1" ht="24.15" customHeight="1">
      <c r="B145" s="130"/>
      <c r="C145" s="131" t="s">
        <v>195</v>
      </c>
      <c r="D145" s="131" t="s">
        <v>154</v>
      </c>
      <c r="E145" s="132" t="s">
        <v>191</v>
      </c>
      <c r="F145" s="133" t="s">
        <v>192</v>
      </c>
      <c r="G145" s="134" t="s">
        <v>193</v>
      </c>
      <c r="H145" s="135">
        <v>72.105999999999995</v>
      </c>
      <c r="I145" s="136"/>
      <c r="J145" s="137">
        <f>ROUND(I145*H145,2)</f>
        <v>0</v>
      </c>
      <c r="K145" s="133" t="s">
        <v>194</v>
      </c>
      <c r="L145" s="31"/>
      <c r="M145" s="138" t="s">
        <v>1</v>
      </c>
      <c r="N145" s="139" t="s">
        <v>40</v>
      </c>
      <c r="P145" s="140">
        <f>O145*H145</f>
        <v>0</v>
      </c>
      <c r="Q145" s="140">
        <v>0</v>
      </c>
      <c r="R145" s="140">
        <f>Q145*H145</f>
        <v>0</v>
      </c>
      <c r="S145" s="140">
        <v>0</v>
      </c>
      <c r="T145" s="141">
        <f>S145*H145</f>
        <v>0</v>
      </c>
      <c r="AR145" s="142" t="s">
        <v>195</v>
      </c>
      <c r="AT145" s="142" t="s">
        <v>154</v>
      </c>
      <c r="AU145" s="142" t="s">
        <v>85</v>
      </c>
      <c r="AY145" s="16" t="s">
        <v>148</v>
      </c>
      <c r="BE145" s="143">
        <f>IF(N145="základní",J145,0)</f>
        <v>0</v>
      </c>
      <c r="BF145" s="143">
        <f>IF(N145="snížená",J145,0)</f>
        <v>0</v>
      </c>
      <c r="BG145" s="143">
        <f>IF(N145="zákl. přenesená",J145,0)</f>
        <v>0</v>
      </c>
      <c r="BH145" s="143">
        <f>IF(N145="sníž. přenesená",J145,0)</f>
        <v>0</v>
      </c>
      <c r="BI145" s="143">
        <f>IF(N145="nulová",J145,0)</f>
        <v>0</v>
      </c>
      <c r="BJ145" s="16" t="s">
        <v>80</v>
      </c>
      <c r="BK145" s="143">
        <f>ROUND(I145*H145,2)</f>
        <v>0</v>
      </c>
      <c r="BL145" s="16" t="s">
        <v>195</v>
      </c>
      <c r="BM145" s="142" t="s">
        <v>739</v>
      </c>
    </row>
    <row r="146" spans="2:65" s="1" customFormat="1" ht="10">
      <c r="B146" s="31"/>
      <c r="D146" s="144" t="s">
        <v>161</v>
      </c>
      <c r="F146" s="145" t="s">
        <v>197</v>
      </c>
      <c r="I146" s="146"/>
      <c r="L146" s="31"/>
      <c r="M146" s="147"/>
      <c r="T146" s="55"/>
      <c r="AT146" s="16" t="s">
        <v>161</v>
      </c>
      <c r="AU146" s="16" t="s">
        <v>85</v>
      </c>
    </row>
    <row r="147" spans="2:65" s="1" customFormat="1" ht="24.15" customHeight="1">
      <c r="B147" s="130"/>
      <c r="C147" s="131" t="s">
        <v>151</v>
      </c>
      <c r="D147" s="131" t="s">
        <v>154</v>
      </c>
      <c r="E147" s="132" t="s">
        <v>198</v>
      </c>
      <c r="F147" s="133" t="s">
        <v>199</v>
      </c>
      <c r="G147" s="134" t="s">
        <v>193</v>
      </c>
      <c r="H147" s="135">
        <v>72.105999999999995</v>
      </c>
      <c r="I147" s="136"/>
      <c r="J147" s="137">
        <f>ROUND(I147*H147,2)</f>
        <v>0</v>
      </c>
      <c r="K147" s="133" t="s">
        <v>194</v>
      </c>
      <c r="L147" s="31"/>
      <c r="M147" s="138" t="s">
        <v>1</v>
      </c>
      <c r="N147" s="139" t="s">
        <v>40</v>
      </c>
      <c r="P147" s="140">
        <f>O147*H147</f>
        <v>0</v>
      </c>
      <c r="Q147" s="140">
        <v>0</v>
      </c>
      <c r="R147" s="140">
        <f>Q147*H147</f>
        <v>0</v>
      </c>
      <c r="S147" s="140">
        <v>0</v>
      </c>
      <c r="T147" s="141">
        <f>S147*H147</f>
        <v>0</v>
      </c>
      <c r="AR147" s="142" t="s">
        <v>195</v>
      </c>
      <c r="AT147" s="142" t="s">
        <v>154</v>
      </c>
      <c r="AU147" s="142" t="s">
        <v>85</v>
      </c>
      <c r="AY147" s="16" t="s">
        <v>148</v>
      </c>
      <c r="BE147" s="143">
        <f>IF(N147="základní",J147,0)</f>
        <v>0</v>
      </c>
      <c r="BF147" s="143">
        <f>IF(N147="snížená",J147,0)</f>
        <v>0</v>
      </c>
      <c r="BG147" s="143">
        <f>IF(N147="zákl. přenesená",J147,0)</f>
        <v>0</v>
      </c>
      <c r="BH147" s="143">
        <f>IF(N147="sníž. přenesená",J147,0)</f>
        <v>0</v>
      </c>
      <c r="BI147" s="143">
        <f>IF(N147="nulová",J147,0)</f>
        <v>0</v>
      </c>
      <c r="BJ147" s="16" t="s">
        <v>80</v>
      </c>
      <c r="BK147" s="143">
        <f>ROUND(I147*H147,2)</f>
        <v>0</v>
      </c>
      <c r="BL147" s="16" t="s">
        <v>195</v>
      </c>
      <c r="BM147" s="142" t="s">
        <v>740</v>
      </c>
    </row>
    <row r="148" spans="2:65" s="1" customFormat="1" ht="10">
      <c r="B148" s="31"/>
      <c r="D148" s="144" t="s">
        <v>161</v>
      </c>
      <c r="F148" s="145" t="s">
        <v>201</v>
      </c>
      <c r="I148" s="146"/>
      <c r="L148" s="31"/>
      <c r="M148" s="147"/>
      <c r="T148" s="55"/>
      <c r="AT148" s="16" t="s">
        <v>161</v>
      </c>
      <c r="AU148" s="16" t="s">
        <v>85</v>
      </c>
    </row>
    <row r="149" spans="2:65" s="1" customFormat="1" ht="24.15" customHeight="1">
      <c r="B149" s="130"/>
      <c r="C149" s="131" t="s">
        <v>220</v>
      </c>
      <c r="D149" s="131" t="s">
        <v>154</v>
      </c>
      <c r="E149" s="132" t="s">
        <v>202</v>
      </c>
      <c r="F149" s="133" t="s">
        <v>203</v>
      </c>
      <c r="G149" s="134" t="s">
        <v>193</v>
      </c>
      <c r="H149" s="135">
        <v>721.06</v>
      </c>
      <c r="I149" s="136"/>
      <c r="J149" s="137">
        <f>ROUND(I149*H149,2)</f>
        <v>0</v>
      </c>
      <c r="K149" s="133" t="s">
        <v>194</v>
      </c>
      <c r="L149" s="31"/>
      <c r="M149" s="138" t="s">
        <v>1</v>
      </c>
      <c r="N149" s="139" t="s">
        <v>40</v>
      </c>
      <c r="P149" s="140">
        <f>O149*H149</f>
        <v>0</v>
      </c>
      <c r="Q149" s="140">
        <v>0</v>
      </c>
      <c r="R149" s="140">
        <f>Q149*H149</f>
        <v>0</v>
      </c>
      <c r="S149" s="140">
        <v>0</v>
      </c>
      <c r="T149" s="141">
        <f>S149*H149</f>
        <v>0</v>
      </c>
      <c r="AR149" s="142" t="s">
        <v>195</v>
      </c>
      <c r="AT149" s="142" t="s">
        <v>154</v>
      </c>
      <c r="AU149" s="142" t="s">
        <v>85</v>
      </c>
      <c r="AY149" s="16" t="s">
        <v>148</v>
      </c>
      <c r="BE149" s="143">
        <f>IF(N149="základní",J149,0)</f>
        <v>0</v>
      </c>
      <c r="BF149" s="143">
        <f>IF(N149="snížená",J149,0)</f>
        <v>0</v>
      </c>
      <c r="BG149" s="143">
        <f>IF(N149="zákl. přenesená",J149,0)</f>
        <v>0</v>
      </c>
      <c r="BH149" s="143">
        <f>IF(N149="sníž. přenesená",J149,0)</f>
        <v>0</v>
      </c>
      <c r="BI149" s="143">
        <f>IF(N149="nulová",J149,0)</f>
        <v>0</v>
      </c>
      <c r="BJ149" s="16" t="s">
        <v>80</v>
      </c>
      <c r="BK149" s="143">
        <f>ROUND(I149*H149,2)</f>
        <v>0</v>
      </c>
      <c r="BL149" s="16" t="s">
        <v>195</v>
      </c>
      <c r="BM149" s="142" t="s">
        <v>741</v>
      </c>
    </row>
    <row r="150" spans="2:65" s="1" customFormat="1" ht="10">
      <c r="B150" s="31"/>
      <c r="D150" s="144" t="s">
        <v>161</v>
      </c>
      <c r="F150" s="145" t="s">
        <v>205</v>
      </c>
      <c r="I150" s="146"/>
      <c r="L150" s="31"/>
      <c r="M150" s="147"/>
      <c r="T150" s="55"/>
      <c r="AT150" s="16" t="s">
        <v>161</v>
      </c>
      <c r="AU150" s="16" t="s">
        <v>85</v>
      </c>
    </row>
    <row r="151" spans="2:65" s="1" customFormat="1" ht="44.25" customHeight="1">
      <c r="B151" s="130"/>
      <c r="C151" s="131" t="s">
        <v>228</v>
      </c>
      <c r="D151" s="131" t="s">
        <v>154</v>
      </c>
      <c r="E151" s="132" t="s">
        <v>206</v>
      </c>
      <c r="F151" s="133" t="s">
        <v>207</v>
      </c>
      <c r="G151" s="134" t="s">
        <v>193</v>
      </c>
      <c r="H151" s="135">
        <v>72.105999999999995</v>
      </c>
      <c r="I151" s="136"/>
      <c r="J151" s="137">
        <f>ROUND(I151*H151,2)</f>
        <v>0</v>
      </c>
      <c r="K151" s="133" t="s">
        <v>158</v>
      </c>
      <c r="L151" s="31"/>
      <c r="M151" s="138" t="s">
        <v>1</v>
      </c>
      <c r="N151" s="139" t="s">
        <v>40</v>
      </c>
      <c r="P151" s="140">
        <f>O151*H151</f>
        <v>0</v>
      </c>
      <c r="Q151" s="140">
        <v>0</v>
      </c>
      <c r="R151" s="140">
        <f>Q151*H151</f>
        <v>0</v>
      </c>
      <c r="S151" s="140">
        <v>0</v>
      </c>
      <c r="T151" s="141">
        <f>S151*H151</f>
        <v>0</v>
      </c>
      <c r="AR151" s="142" t="s">
        <v>195</v>
      </c>
      <c r="AT151" s="142" t="s">
        <v>154</v>
      </c>
      <c r="AU151" s="142" t="s">
        <v>85</v>
      </c>
      <c r="AY151" s="16" t="s">
        <v>148</v>
      </c>
      <c r="BE151" s="143">
        <f>IF(N151="základní",J151,0)</f>
        <v>0</v>
      </c>
      <c r="BF151" s="143">
        <f>IF(N151="snížená",J151,0)</f>
        <v>0</v>
      </c>
      <c r="BG151" s="143">
        <f>IF(N151="zákl. přenesená",J151,0)</f>
        <v>0</v>
      </c>
      <c r="BH151" s="143">
        <f>IF(N151="sníž. přenesená",J151,0)</f>
        <v>0</v>
      </c>
      <c r="BI151" s="143">
        <f>IF(N151="nulová",J151,0)</f>
        <v>0</v>
      </c>
      <c r="BJ151" s="16" t="s">
        <v>80</v>
      </c>
      <c r="BK151" s="143">
        <f>ROUND(I151*H151,2)</f>
        <v>0</v>
      </c>
      <c r="BL151" s="16" t="s">
        <v>195</v>
      </c>
      <c r="BM151" s="142" t="s">
        <v>574</v>
      </c>
    </row>
    <row r="152" spans="2:65" s="1" customFormat="1" ht="10">
      <c r="B152" s="31"/>
      <c r="D152" s="144" t="s">
        <v>161</v>
      </c>
      <c r="F152" s="145" t="s">
        <v>209</v>
      </c>
      <c r="I152" s="146"/>
      <c r="L152" s="31"/>
      <c r="M152" s="147"/>
      <c r="T152" s="55"/>
      <c r="AT152" s="16" t="s">
        <v>161</v>
      </c>
      <c r="AU152" s="16" t="s">
        <v>85</v>
      </c>
    </row>
    <row r="153" spans="2:65" s="11" customFormat="1" ht="25.9" customHeight="1">
      <c r="B153" s="118"/>
      <c r="D153" s="119" t="s">
        <v>74</v>
      </c>
      <c r="E153" s="120" t="s">
        <v>146</v>
      </c>
      <c r="F153" s="120" t="s">
        <v>147</v>
      </c>
      <c r="I153" s="121"/>
      <c r="J153" s="122">
        <f>BK153</f>
        <v>0</v>
      </c>
      <c r="L153" s="118"/>
      <c r="M153" s="123"/>
      <c r="P153" s="124">
        <f>P154+P161+P165+P168+P172</f>
        <v>0</v>
      </c>
      <c r="R153" s="124">
        <f>R154+R161+R165+R168+R172</f>
        <v>0</v>
      </c>
      <c r="T153" s="125">
        <f>T154+T161+T165+T168+T172</f>
        <v>35.36030379999999</v>
      </c>
      <c r="AR153" s="119" t="s">
        <v>85</v>
      </c>
      <c r="AT153" s="126" t="s">
        <v>74</v>
      </c>
      <c r="AU153" s="126" t="s">
        <v>75</v>
      </c>
      <c r="AY153" s="119" t="s">
        <v>148</v>
      </c>
      <c r="BK153" s="127">
        <f>BK154+BK161+BK165+BK168+BK172</f>
        <v>0</v>
      </c>
    </row>
    <row r="154" spans="2:65" s="11" customFormat="1" ht="22.75" customHeight="1">
      <c r="B154" s="118"/>
      <c r="D154" s="119" t="s">
        <v>74</v>
      </c>
      <c r="E154" s="128" t="s">
        <v>210</v>
      </c>
      <c r="F154" s="128" t="s">
        <v>211</v>
      </c>
      <c r="I154" s="121"/>
      <c r="J154" s="129">
        <f>BK154</f>
        <v>0</v>
      </c>
      <c r="L154" s="118"/>
      <c r="M154" s="123"/>
      <c r="P154" s="124">
        <f>SUM(P155:P160)</f>
        <v>0</v>
      </c>
      <c r="R154" s="124">
        <f>SUM(R155:R160)</f>
        <v>0</v>
      </c>
      <c r="T154" s="125">
        <f>SUM(T155:T160)</f>
        <v>4.3495650000000001</v>
      </c>
      <c r="AR154" s="119" t="s">
        <v>85</v>
      </c>
      <c r="AT154" s="126" t="s">
        <v>74</v>
      </c>
      <c r="AU154" s="126" t="s">
        <v>80</v>
      </c>
      <c r="AY154" s="119" t="s">
        <v>148</v>
      </c>
      <c r="BK154" s="127">
        <f>SUM(BK155:BK160)</f>
        <v>0</v>
      </c>
    </row>
    <row r="155" spans="2:65" s="1" customFormat="1" ht="24.15" customHeight="1">
      <c r="B155" s="130"/>
      <c r="C155" s="131" t="s">
        <v>235</v>
      </c>
      <c r="D155" s="131" t="s">
        <v>154</v>
      </c>
      <c r="E155" s="132" t="s">
        <v>212</v>
      </c>
      <c r="F155" s="133" t="s">
        <v>213</v>
      </c>
      <c r="G155" s="134" t="s">
        <v>214</v>
      </c>
      <c r="H155" s="135">
        <v>178.5</v>
      </c>
      <c r="I155" s="136"/>
      <c r="J155" s="137">
        <f>ROUND(I155*H155,2)</f>
        <v>0</v>
      </c>
      <c r="K155" s="133" t="s">
        <v>158</v>
      </c>
      <c r="L155" s="31"/>
      <c r="M155" s="138" t="s">
        <v>1</v>
      </c>
      <c r="N155" s="139" t="s">
        <v>40</v>
      </c>
      <c r="P155" s="140">
        <f>O155*H155</f>
        <v>0</v>
      </c>
      <c r="Q155" s="140">
        <v>0</v>
      </c>
      <c r="R155" s="140">
        <f>Q155*H155</f>
        <v>0</v>
      </c>
      <c r="S155" s="140">
        <v>5.4999999999999997E-3</v>
      </c>
      <c r="T155" s="141">
        <f>S155*H155</f>
        <v>0.9817499999999999</v>
      </c>
      <c r="AR155" s="142" t="s">
        <v>215</v>
      </c>
      <c r="AT155" s="142" t="s">
        <v>154</v>
      </c>
      <c r="AU155" s="142" t="s">
        <v>85</v>
      </c>
      <c r="AY155" s="16" t="s">
        <v>148</v>
      </c>
      <c r="BE155" s="143">
        <f>IF(N155="základní",J155,0)</f>
        <v>0</v>
      </c>
      <c r="BF155" s="143">
        <f>IF(N155="snížená",J155,0)</f>
        <v>0</v>
      </c>
      <c r="BG155" s="143">
        <f>IF(N155="zákl. přenesená",J155,0)</f>
        <v>0</v>
      </c>
      <c r="BH155" s="143">
        <f>IF(N155="sníž. přenesená",J155,0)</f>
        <v>0</v>
      </c>
      <c r="BI155" s="143">
        <f>IF(N155="nulová",J155,0)</f>
        <v>0</v>
      </c>
      <c r="BJ155" s="16" t="s">
        <v>80</v>
      </c>
      <c r="BK155" s="143">
        <f>ROUND(I155*H155,2)</f>
        <v>0</v>
      </c>
      <c r="BL155" s="16" t="s">
        <v>215</v>
      </c>
      <c r="BM155" s="142" t="s">
        <v>575</v>
      </c>
    </row>
    <row r="156" spans="2:65" s="1" customFormat="1" ht="10">
      <c r="B156" s="31"/>
      <c r="D156" s="144" t="s">
        <v>161</v>
      </c>
      <c r="F156" s="145" t="s">
        <v>217</v>
      </c>
      <c r="I156" s="146"/>
      <c r="L156" s="31"/>
      <c r="M156" s="147"/>
      <c r="T156" s="55"/>
      <c r="AT156" s="16" t="s">
        <v>161</v>
      </c>
      <c r="AU156" s="16" t="s">
        <v>85</v>
      </c>
    </row>
    <row r="157" spans="2:65" s="13" customFormat="1" ht="10">
      <c r="B157" s="155"/>
      <c r="D157" s="149" t="s">
        <v>163</v>
      </c>
      <c r="E157" s="156" t="s">
        <v>1</v>
      </c>
      <c r="F157" s="157" t="s">
        <v>742</v>
      </c>
      <c r="H157" s="158">
        <v>178.5</v>
      </c>
      <c r="I157" s="159"/>
      <c r="L157" s="155"/>
      <c r="M157" s="160"/>
      <c r="T157" s="161"/>
      <c r="AT157" s="156" t="s">
        <v>163</v>
      </c>
      <c r="AU157" s="156" t="s">
        <v>85</v>
      </c>
      <c r="AV157" s="13" t="s">
        <v>85</v>
      </c>
      <c r="AW157" s="13" t="s">
        <v>31</v>
      </c>
      <c r="AX157" s="13" t="s">
        <v>80</v>
      </c>
      <c r="AY157" s="156" t="s">
        <v>148</v>
      </c>
    </row>
    <row r="158" spans="2:65" s="1" customFormat="1" ht="24.15" customHeight="1">
      <c r="B158" s="130"/>
      <c r="C158" s="131" t="s">
        <v>243</v>
      </c>
      <c r="D158" s="131" t="s">
        <v>154</v>
      </c>
      <c r="E158" s="132" t="s">
        <v>221</v>
      </c>
      <c r="F158" s="133" t="s">
        <v>222</v>
      </c>
      <c r="G158" s="134" t="s">
        <v>214</v>
      </c>
      <c r="H158" s="135">
        <v>204.11</v>
      </c>
      <c r="I158" s="136"/>
      <c r="J158" s="137">
        <f>ROUND(I158*H158,2)</f>
        <v>0</v>
      </c>
      <c r="K158" s="133" t="s">
        <v>158</v>
      </c>
      <c r="L158" s="31"/>
      <c r="M158" s="138" t="s">
        <v>1</v>
      </c>
      <c r="N158" s="139" t="s">
        <v>40</v>
      </c>
      <c r="P158" s="140">
        <f>O158*H158</f>
        <v>0</v>
      </c>
      <c r="Q158" s="140">
        <v>0</v>
      </c>
      <c r="R158" s="140">
        <f>Q158*H158</f>
        <v>0</v>
      </c>
      <c r="S158" s="140">
        <v>1.6500000000000001E-2</v>
      </c>
      <c r="T158" s="141">
        <f>S158*H158</f>
        <v>3.3678150000000002</v>
      </c>
      <c r="AR158" s="142" t="s">
        <v>215</v>
      </c>
      <c r="AT158" s="142" t="s">
        <v>154</v>
      </c>
      <c r="AU158" s="142" t="s">
        <v>85</v>
      </c>
      <c r="AY158" s="16" t="s">
        <v>148</v>
      </c>
      <c r="BE158" s="143">
        <f>IF(N158="základní",J158,0)</f>
        <v>0</v>
      </c>
      <c r="BF158" s="143">
        <f>IF(N158="snížená",J158,0)</f>
        <v>0</v>
      </c>
      <c r="BG158" s="143">
        <f>IF(N158="zákl. přenesená",J158,0)</f>
        <v>0</v>
      </c>
      <c r="BH158" s="143">
        <f>IF(N158="sníž. přenesená",J158,0)</f>
        <v>0</v>
      </c>
      <c r="BI158" s="143">
        <f>IF(N158="nulová",J158,0)</f>
        <v>0</v>
      </c>
      <c r="BJ158" s="16" t="s">
        <v>80</v>
      </c>
      <c r="BK158" s="143">
        <f>ROUND(I158*H158,2)</f>
        <v>0</v>
      </c>
      <c r="BL158" s="16" t="s">
        <v>215</v>
      </c>
      <c r="BM158" s="142" t="s">
        <v>743</v>
      </c>
    </row>
    <row r="159" spans="2:65" s="1" customFormat="1" ht="10">
      <c r="B159" s="31"/>
      <c r="D159" s="144" t="s">
        <v>161</v>
      </c>
      <c r="F159" s="145" t="s">
        <v>224</v>
      </c>
      <c r="I159" s="146"/>
      <c r="L159" s="31"/>
      <c r="M159" s="147"/>
      <c r="T159" s="55"/>
      <c r="AT159" s="16" t="s">
        <v>161</v>
      </c>
      <c r="AU159" s="16" t="s">
        <v>85</v>
      </c>
    </row>
    <row r="160" spans="2:65" s="13" customFormat="1" ht="10">
      <c r="B160" s="155"/>
      <c r="D160" s="149" t="s">
        <v>163</v>
      </c>
      <c r="E160" s="156" t="s">
        <v>1</v>
      </c>
      <c r="F160" s="157" t="s">
        <v>744</v>
      </c>
      <c r="H160" s="158">
        <v>204.11</v>
      </c>
      <c r="I160" s="159"/>
      <c r="L160" s="155"/>
      <c r="M160" s="160"/>
      <c r="T160" s="161"/>
      <c r="AT160" s="156" t="s">
        <v>163</v>
      </c>
      <c r="AU160" s="156" t="s">
        <v>85</v>
      </c>
      <c r="AV160" s="13" t="s">
        <v>85</v>
      </c>
      <c r="AW160" s="13" t="s">
        <v>31</v>
      </c>
      <c r="AX160" s="13" t="s">
        <v>80</v>
      </c>
      <c r="AY160" s="156" t="s">
        <v>148</v>
      </c>
    </row>
    <row r="161" spans="2:65" s="11" customFormat="1" ht="22.75" customHeight="1">
      <c r="B161" s="118"/>
      <c r="D161" s="119" t="s">
        <v>74</v>
      </c>
      <c r="E161" s="128" t="s">
        <v>226</v>
      </c>
      <c r="F161" s="128" t="s">
        <v>227</v>
      </c>
      <c r="I161" s="121"/>
      <c r="J161" s="129">
        <f>BK161</f>
        <v>0</v>
      </c>
      <c r="L161" s="118"/>
      <c r="M161" s="123"/>
      <c r="P161" s="124">
        <f>SUM(P162:P164)</f>
        <v>0</v>
      </c>
      <c r="R161" s="124">
        <f>SUM(R162:R164)</f>
        <v>0</v>
      </c>
      <c r="T161" s="125">
        <f>SUM(T162:T164)</f>
        <v>30.587939999999996</v>
      </c>
      <c r="AR161" s="119" t="s">
        <v>85</v>
      </c>
      <c r="AT161" s="126" t="s">
        <v>74</v>
      </c>
      <c r="AU161" s="126" t="s">
        <v>80</v>
      </c>
      <c r="AY161" s="119" t="s">
        <v>148</v>
      </c>
      <c r="BK161" s="127">
        <f>SUM(BK162:BK164)</f>
        <v>0</v>
      </c>
    </row>
    <row r="162" spans="2:65" s="1" customFormat="1" ht="24.15" customHeight="1">
      <c r="B162" s="130"/>
      <c r="C162" s="131" t="s">
        <v>250</v>
      </c>
      <c r="D162" s="131" t="s">
        <v>154</v>
      </c>
      <c r="E162" s="132" t="s">
        <v>585</v>
      </c>
      <c r="F162" s="133" t="s">
        <v>586</v>
      </c>
      <c r="G162" s="134" t="s">
        <v>214</v>
      </c>
      <c r="H162" s="135">
        <v>169.93299999999999</v>
      </c>
      <c r="I162" s="136"/>
      <c r="J162" s="137">
        <f>ROUND(I162*H162,2)</f>
        <v>0</v>
      </c>
      <c r="K162" s="133" t="s">
        <v>194</v>
      </c>
      <c r="L162" s="31"/>
      <c r="M162" s="138" t="s">
        <v>1</v>
      </c>
      <c r="N162" s="139" t="s">
        <v>40</v>
      </c>
      <c r="P162" s="140">
        <f>O162*H162</f>
        <v>0</v>
      </c>
      <c r="Q162" s="140">
        <v>0</v>
      </c>
      <c r="R162" s="140">
        <f>Q162*H162</f>
        <v>0</v>
      </c>
      <c r="S162" s="140">
        <v>0.18</v>
      </c>
      <c r="T162" s="141">
        <f>S162*H162</f>
        <v>30.587939999999996</v>
      </c>
      <c r="AR162" s="142" t="s">
        <v>215</v>
      </c>
      <c r="AT162" s="142" t="s">
        <v>154</v>
      </c>
      <c r="AU162" s="142" t="s">
        <v>85</v>
      </c>
      <c r="AY162" s="16" t="s">
        <v>148</v>
      </c>
      <c r="BE162" s="143">
        <f>IF(N162="základní",J162,0)</f>
        <v>0</v>
      </c>
      <c r="BF162" s="143">
        <f>IF(N162="snížená",J162,0)</f>
        <v>0</v>
      </c>
      <c r="BG162" s="143">
        <f>IF(N162="zákl. přenesená",J162,0)</f>
        <v>0</v>
      </c>
      <c r="BH162" s="143">
        <f>IF(N162="sníž. přenesená",J162,0)</f>
        <v>0</v>
      </c>
      <c r="BI162" s="143">
        <f>IF(N162="nulová",J162,0)</f>
        <v>0</v>
      </c>
      <c r="BJ162" s="16" t="s">
        <v>80</v>
      </c>
      <c r="BK162" s="143">
        <f>ROUND(I162*H162,2)</f>
        <v>0</v>
      </c>
      <c r="BL162" s="16" t="s">
        <v>215</v>
      </c>
      <c r="BM162" s="142" t="s">
        <v>587</v>
      </c>
    </row>
    <row r="163" spans="2:65" s="1" customFormat="1" ht="10">
      <c r="B163" s="31"/>
      <c r="D163" s="144" t="s">
        <v>161</v>
      </c>
      <c r="F163" s="145" t="s">
        <v>588</v>
      </c>
      <c r="I163" s="146"/>
      <c r="L163" s="31"/>
      <c r="M163" s="147"/>
      <c r="T163" s="55"/>
      <c r="AT163" s="16" t="s">
        <v>161</v>
      </c>
      <c r="AU163" s="16" t="s">
        <v>85</v>
      </c>
    </row>
    <row r="164" spans="2:65" s="13" customFormat="1" ht="10">
      <c r="B164" s="155"/>
      <c r="D164" s="149" t="s">
        <v>163</v>
      </c>
      <c r="E164" s="156" t="s">
        <v>1</v>
      </c>
      <c r="F164" s="157" t="s">
        <v>745</v>
      </c>
      <c r="H164" s="158">
        <v>169.93299999999999</v>
      </c>
      <c r="I164" s="159"/>
      <c r="L164" s="155"/>
      <c r="M164" s="160"/>
      <c r="T164" s="161"/>
      <c r="AT164" s="156" t="s">
        <v>163</v>
      </c>
      <c r="AU164" s="156" t="s">
        <v>85</v>
      </c>
      <c r="AV164" s="13" t="s">
        <v>85</v>
      </c>
      <c r="AW164" s="13" t="s">
        <v>31</v>
      </c>
      <c r="AX164" s="13" t="s">
        <v>80</v>
      </c>
      <c r="AY164" s="156" t="s">
        <v>148</v>
      </c>
    </row>
    <row r="165" spans="2:65" s="11" customFormat="1" ht="22.75" customHeight="1">
      <c r="B165" s="118"/>
      <c r="D165" s="119" t="s">
        <v>74</v>
      </c>
      <c r="E165" s="128" t="s">
        <v>411</v>
      </c>
      <c r="F165" s="128" t="s">
        <v>412</v>
      </c>
      <c r="I165" s="121"/>
      <c r="J165" s="129">
        <f>BK165</f>
        <v>0</v>
      </c>
      <c r="L165" s="118"/>
      <c r="M165" s="123"/>
      <c r="P165" s="124">
        <f>SUM(P166:P167)</f>
        <v>0</v>
      </c>
      <c r="R165" s="124">
        <f>SUM(R166:R167)</f>
        <v>0</v>
      </c>
      <c r="T165" s="125">
        <f>SUM(T166:T167)</f>
        <v>4.0219999999999999E-2</v>
      </c>
      <c r="AR165" s="119" t="s">
        <v>85</v>
      </c>
      <c r="AT165" s="126" t="s">
        <v>74</v>
      </c>
      <c r="AU165" s="126" t="s">
        <v>80</v>
      </c>
      <c r="AY165" s="119" t="s">
        <v>148</v>
      </c>
      <c r="BK165" s="127">
        <f>SUM(BK166:BK167)</f>
        <v>0</v>
      </c>
    </row>
    <row r="166" spans="2:65" s="1" customFormat="1" ht="16.5" customHeight="1">
      <c r="B166" s="130"/>
      <c r="C166" s="131" t="s">
        <v>256</v>
      </c>
      <c r="D166" s="131" t="s">
        <v>154</v>
      </c>
      <c r="E166" s="132" t="s">
        <v>746</v>
      </c>
      <c r="F166" s="133" t="s">
        <v>747</v>
      </c>
      <c r="G166" s="134" t="s">
        <v>238</v>
      </c>
      <c r="H166" s="135">
        <v>2</v>
      </c>
      <c r="I166" s="136"/>
      <c r="J166" s="137">
        <f>ROUND(I166*H166,2)</f>
        <v>0</v>
      </c>
      <c r="K166" s="133" t="s">
        <v>158</v>
      </c>
      <c r="L166" s="31"/>
      <c r="M166" s="138" t="s">
        <v>1</v>
      </c>
      <c r="N166" s="139" t="s">
        <v>40</v>
      </c>
      <c r="P166" s="140">
        <f>O166*H166</f>
        <v>0</v>
      </c>
      <c r="Q166" s="140">
        <v>0</v>
      </c>
      <c r="R166" s="140">
        <f>Q166*H166</f>
        <v>0</v>
      </c>
      <c r="S166" s="140">
        <v>2.0109999999999999E-2</v>
      </c>
      <c r="T166" s="141">
        <f>S166*H166</f>
        <v>4.0219999999999999E-2</v>
      </c>
      <c r="AR166" s="142" t="s">
        <v>215</v>
      </c>
      <c r="AT166" s="142" t="s">
        <v>154</v>
      </c>
      <c r="AU166" s="142" t="s">
        <v>85</v>
      </c>
      <c r="AY166" s="16" t="s">
        <v>148</v>
      </c>
      <c r="BE166" s="143">
        <f>IF(N166="základní",J166,0)</f>
        <v>0</v>
      </c>
      <c r="BF166" s="143">
        <f>IF(N166="snížená",J166,0)</f>
        <v>0</v>
      </c>
      <c r="BG166" s="143">
        <f>IF(N166="zákl. přenesená",J166,0)</f>
        <v>0</v>
      </c>
      <c r="BH166" s="143">
        <f>IF(N166="sníž. přenesená",J166,0)</f>
        <v>0</v>
      </c>
      <c r="BI166" s="143">
        <f>IF(N166="nulová",J166,0)</f>
        <v>0</v>
      </c>
      <c r="BJ166" s="16" t="s">
        <v>80</v>
      </c>
      <c r="BK166" s="143">
        <f>ROUND(I166*H166,2)</f>
        <v>0</v>
      </c>
      <c r="BL166" s="16" t="s">
        <v>215</v>
      </c>
      <c r="BM166" s="142" t="s">
        <v>748</v>
      </c>
    </row>
    <row r="167" spans="2:65" s="1" customFormat="1" ht="10">
      <c r="B167" s="31"/>
      <c r="D167" s="144" t="s">
        <v>161</v>
      </c>
      <c r="F167" s="145" t="s">
        <v>749</v>
      </c>
      <c r="I167" s="146"/>
      <c r="L167" s="31"/>
      <c r="M167" s="147"/>
      <c r="T167" s="55"/>
      <c r="AT167" s="16" t="s">
        <v>161</v>
      </c>
      <c r="AU167" s="16" t="s">
        <v>85</v>
      </c>
    </row>
    <row r="168" spans="2:65" s="11" customFormat="1" ht="22.75" customHeight="1">
      <c r="B168" s="118"/>
      <c r="D168" s="119" t="s">
        <v>74</v>
      </c>
      <c r="E168" s="128" t="s">
        <v>591</v>
      </c>
      <c r="F168" s="128" t="s">
        <v>592</v>
      </c>
      <c r="I168" s="121"/>
      <c r="J168" s="129">
        <f>BK168</f>
        <v>0</v>
      </c>
      <c r="L168" s="118"/>
      <c r="M168" s="123"/>
      <c r="P168" s="124">
        <f>SUM(P169:P171)</f>
        <v>0</v>
      </c>
      <c r="R168" s="124">
        <f>SUM(R169:R171)</f>
        <v>0</v>
      </c>
      <c r="T168" s="125">
        <f>SUM(T169:T171)</f>
        <v>0.2863154</v>
      </c>
      <c r="AR168" s="119" t="s">
        <v>85</v>
      </c>
      <c r="AT168" s="126" t="s">
        <v>74</v>
      </c>
      <c r="AU168" s="126" t="s">
        <v>80</v>
      </c>
      <c r="AY168" s="119" t="s">
        <v>148</v>
      </c>
      <c r="BK168" s="127">
        <f>SUM(BK169:BK171)</f>
        <v>0</v>
      </c>
    </row>
    <row r="169" spans="2:65" s="1" customFormat="1" ht="24.15" customHeight="1">
      <c r="B169" s="130"/>
      <c r="C169" s="131" t="s">
        <v>8</v>
      </c>
      <c r="D169" s="131" t="s">
        <v>154</v>
      </c>
      <c r="E169" s="132" t="s">
        <v>593</v>
      </c>
      <c r="F169" s="133" t="s">
        <v>594</v>
      </c>
      <c r="G169" s="134" t="s">
        <v>238</v>
      </c>
      <c r="H169" s="135">
        <v>2</v>
      </c>
      <c r="I169" s="136"/>
      <c r="J169" s="137">
        <f>ROUND(I169*H169,2)</f>
        <v>0</v>
      </c>
      <c r="K169" s="133" t="s">
        <v>158</v>
      </c>
      <c r="L169" s="31"/>
      <c r="M169" s="138" t="s">
        <v>1</v>
      </c>
      <c r="N169" s="139" t="s">
        <v>40</v>
      </c>
      <c r="P169" s="140">
        <f>O169*H169</f>
        <v>0</v>
      </c>
      <c r="Q169" s="140">
        <v>0</v>
      </c>
      <c r="R169" s="140">
        <f>Q169*H169</f>
        <v>0</v>
      </c>
      <c r="S169" s="140">
        <v>1E-4</v>
      </c>
      <c r="T169" s="141">
        <f>S169*H169</f>
        <v>2.0000000000000001E-4</v>
      </c>
      <c r="AR169" s="142" t="s">
        <v>215</v>
      </c>
      <c r="AT169" s="142" t="s">
        <v>154</v>
      </c>
      <c r="AU169" s="142" t="s">
        <v>85</v>
      </c>
      <c r="AY169" s="16" t="s">
        <v>148</v>
      </c>
      <c r="BE169" s="143">
        <f>IF(N169="základní",J169,0)</f>
        <v>0</v>
      </c>
      <c r="BF169" s="143">
        <f>IF(N169="snížená",J169,0)</f>
        <v>0</v>
      </c>
      <c r="BG169" s="143">
        <f>IF(N169="zákl. přenesená",J169,0)</f>
        <v>0</v>
      </c>
      <c r="BH169" s="143">
        <f>IF(N169="sníž. přenesená",J169,0)</f>
        <v>0</v>
      </c>
      <c r="BI169" s="143">
        <f>IF(N169="nulová",J169,0)</f>
        <v>0</v>
      </c>
      <c r="BJ169" s="16" t="s">
        <v>80</v>
      </c>
      <c r="BK169" s="143">
        <f>ROUND(I169*H169,2)</f>
        <v>0</v>
      </c>
      <c r="BL169" s="16" t="s">
        <v>215</v>
      </c>
      <c r="BM169" s="142" t="s">
        <v>595</v>
      </c>
    </row>
    <row r="170" spans="2:65" s="1" customFormat="1" ht="10">
      <c r="B170" s="31"/>
      <c r="D170" s="144" t="s">
        <v>161</v>
      </c>
      <c r="F170" s="145" t="s">
        <v>596</v>
      </c>
      <c r="I170" s="146"/>
      <c r="L170" s="31"/>
      <c r="M170" s="147"/>
      <c r="T170" s="55"/>
      <c r="AT170" s="16" t="s">
        <v>161</v>
      </c>
      <c r="AU170" s="16" t="s">
        <v>85</v>
      </c>
    </row>
    <row r="171" spans="2:65" s="1" customFormat="1" ht="16.5" customHeight="1">
      <c r="B171" s="130"/>
      <c r="C171" s="131" t="s">
        <v>264</v>
      </c>
      <c r="D171" s="131" t="s">
        <v>154</v>
      </c>
      <c r="E171" s="132" t="s">
        <v>597</v>
      </c>
      <c r="F171" s="133" t="s">
        <v>598</v>
      </c>
      <c r="G171" s="134" t="s">
        <v>246</v>
      </c>
      <c r="H171" s="135">
        <v>207.33</v>
      </c>
      <c r="I171" s="136"/>
      <c r="J171" s="137">
        <f>ROUND(I171*H171,2)</f>
        <v>0</v>
      </c>
      <c r="K171" s="133" t="s">
        <v>1</v>
      </c>
      <c r="L171" s="31"/>
      <c r="M171" s="138" t="s">
        <v>1</v>
      </c>
      <c r="N171" s="139" t="s">
        <v>40</v>
      </c>
      <c r="P171" s="140">
        <f>O171*H171</f>
        <v>0</v>
      </c>
      <c r="Q171" s="140">
        <v>0</v>
      </c>
      <c r="R171" s="140">
        <f>Q171*H171</f>
        <v>0</v>
      </c>
      <c r="S171" s="140">
        <v>1.3799999999999999E-3</v>
      </c>
      <c r="T171" s="141">
        <f>S171*H171</f>
        <v>0.28611540000000002</v>
      </c>
      <c r="AR171" s="142" t="s">
        <v>215</v>
      </c>
      <c r="AT171" s="142" t="s">
        <v>154</v>
      </c>
      <c r="AU171" s="142" t="s">
        <v>85</v>
      </c>
      <c r="AY171" s="16" t="s">
        <v>148</v>
      </c>
      <c r="BE171" s="143">
        <f>IF(N171="základní",J171,0)</f>
        <v>0</v>
      </c>
      <c r="BF171" s="143">
        <f>IF(N171="snížená",J171,0)</f>
        <v>0</v>
      </c>
      <c r="BG171" s="143">
        <f>IF(N171="zákl. přenesená",J171,0)</f>
        <v>0</v>
      </c>
      <c r="BH171" s="143">
        <f>IF(N171="sníž. přenesená",J171,0)</f>
        <v>0</v>
      </c>
      <c r="BI171" s="143">
        <f>IF(N171="nulová",J171,0)</f>
        <v>0</v>
      </c>
      <c r="BJ171" s="16" t="s">
        <v>80</v>
      </c>
      <c r="BK171" s="143">
        <f>ROUND(I171*H171,2)</f>
        <v>0</v>
      </c>
      <c r="BL171" s="16" t="s">
        <v>215</v>
      </c>
      <c r="BM171" s="142" t="s">
        <v>599</v>
      </c>
    </row>
    <row r="172" spans="2:65" s="11" customFormat="1" ht="22.75" customHeight="1">
      <c r="B172" s="118"/>
      <c r="D172" s="119" t="s">
        <v>74</v>
      </c>
      <c r="E172" s="128" t="s">
        <v>241</v>
      </c>
      <c r="F172" s="128" t="s">
        <v>242</v>
      </c>
      <c r="I172" s="121"/>
      <c r="J172" s="129">
        <f>BK172</f>
        <v>0</v>
      </c>
      <c r="L172" s="118"/>
      <c r="M172" s="123"/>
      <c r="P172" s="124">
        <f>SUM(P173:P180)</f>
        <v>0</v>
      </c>
      <c r="R172" s="124">
        <f>SUM(R173:R180)</f>
        <v>0</v>
      </c>
      <c r="T172" s="125">
        <f>SUM(T173:T180)</f>
        <v>9.6263399999999999E-2</v>
      </c>
      <c r="AR172" s="119" t="s">
        <v>85</v>
      </c>
      <c r="AT172" s="126" t="s">
        <v>74</v>
      </c>
      <c r="AU172" s="126" t="s">
        <v>80</v>
      </c>
      <c r="AY172" s="119" t="s">
        <v>148</v>
      </c>
      <c r="BK172" s="127">
        <f>SUM(BK173:BK180)</f>
        <v>0</v>
      </c>
    </row>
    <row r="173" spans="2:65" s="1" customFormat="1" ht="16.5" customHeight="1">
      <c r="B173" s="130"/>
      <c r="C173" s="131" t="s">
        <v>273</v>
      </c>
      <c r="D173" s="131" t="s">
        <v>154</v>
      </c>
      <c r="E173" s="132" t="s">
        <v>750</v>
      </c>
      <c r="F173" s="133" t="s">
        <v>751</v>
      </c>
      <c r="G173" s="134" t="s">
        <v>246</v>
      </c>
      <c r="H173" s="135">
        <v>56.9</v>
      </c>
      <c r="I173" s="136"/>
      <c r="J173" s="137">
        <f>ROUND(I173*H173,2)</f>
        <v>0</v>
      </c>
      <c r="K173" s="133" t="s">
        <v>194</v>
      </c>
      <c r="L173" s="31"/>
      <c r="M173" s="138" t="s">
        <v>1</v>
      </c>
      <c r="N173" s="139" t="s">
        <v>40</v>
      </c>
      <c r="P173" s="140">
        <f>O173*H173</f>
        <v>0</v>
      </c>
      <c r="Q173" s="140">
        <v>0</v>
      </c>
      <c r="R173" s="140">
        <f>Q173*H173</f>
        <v>0</v>
      </c>
      <c r="S173" s="140">
        <v>6.7000000000000002E-4</v>
      </c>
      <c r="T173" s="141">
        <f>S173*H173</f>
        <v>3.8122999999999997E-2</v>
      </c>
      <c r="AR173" s="142" t="s">
        <v>215</v>
      </c>
      <c r="AT173" s="142" t="s">
        <v>154</v>
      </c>
      <c r="AU173" s="142" t="s">
        <v>85</v>
      </c>
      <c r="AY173" s="16" t="s">
        <v>148</v>
      </c>
      <c r="BE173" s="143">
        <f>IF(N173="základní",J173,0)</f>
        <v>0</v>
      </c>
      <c r="BF173" s="143">
        <f>IF(N173="snížená",J173,0)</f>
        <v>0</v>
      </c>
      <c r="BG173" s="143">
        <f>IF(N173="zákl. přenesená",J173,0)</f>
        <v>0</v>
      </c>
      <c r="BH173" s="143">
        <f>IF(N173="sníž. přenesená",J173,0)</f>
        <v>0</v>
      </c>
      <c r="BI173" s="143">
        <f>IF(N173="nulová",J173,0)</f>
        <v>0</v>
      </c>
      <c r="BJ173" s="16" t="s">
        <v>80</v>
      </c>
      <c r="BK173" s="143">
        <f>ROUND(I173*H173,2)</f>
        <v>0</v>
      </c>
      <c r="BL173" s="16" t="s">
        <v>215</v>
      </c>
      <c r="BM173" s="142" t="s">
        <v>752</v>
      </c>
    </row>
    <row r="174" spans="2:65" s="1" customFormat="1" ht="10">
      <c r="B174" s="31"/>
      <c r="D174" s="144" t="s">
        <v>161</v>
      </c>
      <c r="F174" s="145" t="s">
        <v>753</v>
      </c>
      <c r="I174" s="146"/>
      <c r="L174" s="31"/>
      <c r="M174" s="147"/>
      <c r="T174" s="55"/>
      <c r="AT174" s="16" t="s">
        <v>161</v>
      </c>
      <c r="AU174" s="16" t="s">
        <v>85</v>
      </c>
    </row>
    <row r="175" spans="2:65" s="1" customFormat="1" ht="24.15" customHeight="1">
      <c r="B175" s="130"/>
      <c r="C175" s="131" t="s">
        <v>345</v>
      </c>
      <c r="D175" s="131" t="s">
        <v>154</v>
      </c>
      <c r="E175" s="132" t="s">
        <v>251</v>
      </c>
      <c r="F175" s="133" t="s">
        <v>252</v>
      </c>
      <c r="G175" s="134" t="s">
        <v>246</v>
      </c>
      <c r="H175" s="135">
        <v>30.44</v>
      </c>
      <c r="I175" s="136"/>
      <c r="J175" s="137">
        <f>ROUND(I175*H175,2)</f>
        <v>0</v>
      </c>
      <c r="K175" s="133" t="s">
        <v>194</v>
      </c>
      <c r="L175" s="31"/>
      <c r="M175" s="138" t="s">
        <v>1</v>
      </c>
      <c r="N175" s="139" t="s">
        <v>40</v>
      </c>
      <c r="P175" s="140">
        <f>O175*H175</f>
        <v>0</v>
      </c>
      <c r="Q175" s="140">
        <v>0</v>
      </c>
      <c r="R175" s="140">
        <f>Q175*H175</f>
        <v>0</v>
      </c>
      <c r="S175" s="140">
        <v>1.91E-3</v>
      </c>
      <c r="T175" s="141">
        <f>S175*H175</f>
        <v>5.8140400000000002E-2</v>
      </c>
      <c r="AR175" s="142" t="s">
        <v>215</v>
      </c>
      <c r="AT175" s="142" t="s">
        <v>154</v>
      </c>
      <c r="AU175" s="142" t="s">
        <v>85</v>
      </c>
      <c r="AY175" s="16" t="s">
        <v>148</v>
      </c>
      <c r="BE175" s="143">
        <f>IF(N175="základní",J175,0)</f>
        <v>0</v>
      </c>
      <c r="BF175" s="143">
        <f>IF(N175="snížená",J175,0)</f>
        <v>0</v>
      </c>
      <c r="BG175" s="143">
        <f>IF(N175="zákl. přenesená",J175,0)</f>
        <v>0</v>
      </c>
      <c r="BH175" s="143">
        <f>IF(N175="sníž. přenesená",J175,0)</f>
        <v>0</v>
      </c>
      <c r="BI175" s="143">
        <f>IF(N175="nulová",J175,0)</f>
        <v>0</v>
      </c>
      <c r="BJ175" s="16" t="s">
        <v>80</v>
      </c>
      <c r="BK175" s="143">
        <f>ROUND(I175*H175,2)</f>
        <v>0</v>
      </c>
      <c r="BL175" s="16" t="s">
        <v>215</v>
      </c>
      <c r="BM175" s="142" t="s">
        <v>608</v>
      </c>
    </row>
    <row r="176" spans="2:65" s="1" customFormat="1" ht="10">
      <c r="B176" s="31"/>
      <c r="D176" s="144" t="s">
        <v>161</v>
      </c>
      <c r="F176" s="145" t="s">
        <v>254</v>
      </c>
      <c r="I176" s="146"/>
      <c r="L176" s="31"/>
      <c r="M176" s="147"/>
      <c r="T176" s="55"/>
      <c r="AT176" s="16" t="s">
        <v>161</v>
      </c>
      <c r="AU176" s="16" t="s">
        <v>85</v>
      </c>
    </row>
    <row r="177" spans="2:65" s="13" customFormat="1" ht="10">
      <c r="B177" s="155"/>
      <c r="D177" s="149" t="s">
        <v>163</v>
      </c>
      <c r="E177" s="156" t="s">
        <v>1</v>
      </c>
      <c r="F177" s="157" t="s">
        <v>754</v>
      </c>
      <c r="H177" s="158">
        <v>29.44</v>
      </c>
      <c r="I177" s="159"/>
      <c r="L177" s="155"/>
      <c r="M177" s="160"/>
      <c r="T177" s="161"/>
      <c r="AT177" s="156" t="s">
        <v>163</v>
      </c>
      <c r="AU177" s="156" t="s">
        <v>85</v>
      </c>
      <c r="AV177" s="13" t="s">
        <v>85</v>
      </c>
      <c r="AW177" s="13" t="s">
        <v>31</v>
      </c>
      <c r="AX177" s="13" t="s">
        <v>75</v>
      </c>
      <c r="AY177" s="156" t="s">
        <v>148</v>
      </c>
    </row>
    <row r="178" spans="2:65" s="12" customFormat="1" ht="10">
      <c r="B178" s="148"/>
      <c r="D178" s="149" t="s">
        <v>163</v>
      </c>
      <c r="E178" s="150" t="s">
        <v>1</v>
      </c>
      <c r="F178" s="151" t="s">
        <v>755</v>
      </c>
      <c r="H178" s="150" t="s">
        <v>1</v>
      </c>
      <c r="I178" s="152"/>
      <c r="L178" s="148"/>
      <c r="M178" s="153"/>
      <c r="T178" s="154"/>
      <c r="AT178" s="150" t="s">
        <v>163</v>
      </c>
      <c r="AU178" s="150" t="s">
        <v>85</v>
      </c>
      <c r="AV178" s="12" t="s">
        <v>80</v>
      </c>
      <c r="AW178" s="12" t="s">
        <v>31</v>
      </c>
      <c r="AX178" s="12" t="s">
        <v>75</v>
      </c>
      <c r="AY178" s="150" t="s">
        <v>148</v>
      </c>
    </row>
    <row r="179" spans="2:65" s="13" customFormat="1" ht="10">
      <c r="B179" s="155"/>
      <c r="D179" s="149" t="s">
        <v>163</v>
      </c>
      <c r="E179" s="156" t="s">
        <v>1</v>
      </c>
      <c r="F179" s="157" t="s">
        <v>80</v>
      </c>
      <c r="H179" s="158">
        <v>1</v>
      </c>
      <c r="I179" s="159"/>
      <c r="L179" s="155"/>
      <c r="M179" s="160"/>
      <c r="T179" s="161"/>
      <c r="AT179" s="156" t="s">
        <v>163</v>
      </c>
      <c r="AU179" s="156" t="s">
        <v>85</v>
      </c>
      <c r="AV179" s="13" t="s">
        <v>85</v>
      </c>
      <c r="AW179" s="13" t="s">
        <v>31</v>
      </c>
      <c r="AX179" s="13" t="s">
        <v>75</v>
      </c>
      <c r="AY179" s="156" t="s">
        <v>148</v>
      </c>
    </row>
    <row r="180" spans="2:65" s="14" customFormat="1" ht="10">
      <c r="B180" s="167"/>
      <c r="D180" s="149" t="s">
        <v>163</v>
      </c>
      <c r="E180" s="168" t="s">
        <v>1</v>
      </c>
      <c r="F180" s="169" t="s">
        <v>219</v>
      </c>
      <c r="H180" s="170">
        <v>30.44</v>
      </c>
      <c r="I180" s="171"/>
      <c r="L180" s="167"/>
      <c r="M180" s="172"/>
      <c r="T180" s="173"/>
      <c r="AT180" s="168" t="s">
        <v>163</v>
      </c>
      <c r="AU180" s="168" t="s">
        <v>85</v>
      </c>
      <c r="AV180" s="14" t="s">
        <v>195</v>
      </c>
      <c r="AW180" s="14" t="s">
        <v>31</v>
      </c>
      <c r="AX180" s="14" t="s">
        <v>80</v>
      </c>
      <c r="AY180" s="168" t="s">
        <v>148</v>
      </c>
    </row>
    <row r="181" spans="2:65" s="11" customFormat="1" ht="25.9" customHeight="1">
      <c r="B181" s="118"/>
      <c r="D181" s="119" t="s">
        <v>74</v>
      </c>
      <c r="E181" s="120" t="s">
        <v>269</v>
      </c>
      <c r="F181" s="120" t="s">
        <v>270</v>
      </c>
      <c r="I181" s="121"/>
      <c r="J181" s="122">
        <f>BK181</f>
        <v>0</v>
      </c>
      <c r="L181" s="118"/>
      <c r="M181" s="123"/>
      <c r="P181" s="124">
        <f>P182</f>
        <v>0</v>
      </c>
      <c r="R181" s="124">
        <f>R182</f>
        <v>0</v>
      </c>
      <c r="T181" s="125">
        <f>T182</f>
        <v>0</v>
      </c>
      <c r="AR181" s="119" t="s">
        <v>172</v>
      </c>
      <c r="AT181" s="126" t="s">
        <v>74</v>
      </c>
      <c r="AU181" s="126" t="s">
        <v>75</v>
      </c>
      <c r="AY181" s="119" t="s">
        <v>148</v>
      </c>
      <c r="BK181" s="127">
        <f>BK182</f>
        <v>0</v>
      </c>
    </row>
    <row r="182" spans="2:65" s="11" customFormat="1" ht="22.75" customHeight="1">
      <c r="B182" s="118"/>
      <c r="D182" s="119" t="s">
        <v>74</v>
      </c>
      <c r="E182" s="128" t="s">
        <v>271</v>
      </c>
      <c r="F182" s="128" t="s">
        <v>272</v>
      </c>
      <c r="I182" s="121"/>
      <c r="J182" s="129">
        <f>BK182</f>
        <v>0</v>
      </c>
      <c r="L182" s="118"/>
      <c r="M182" s="123"/>
      <c r="P182" s="124">
        <f>SUM(P183:P185)</f>
        <v>0</v>
      </c>
      <c r="R182" s="124">
        <f>SUM(R183:R185)</f>
        <v>0</v>
      </c>
      <c r="T182" s="125">
        <f>SUM(T183:T185)</f>
        <v>0</v>
      </c>
      <c r="AR182" s="119" t="s">
        <v>172</v>
      </c>
      <c r="AT182" s="126" t="s">
        <v>74</v>
      </c>
      <c r="AU182" s="126" t="s">
        <v>80</v>
      </c>
      <c r="AY182" s="119" t="s">
        <v>148</v>
      </c>
      <c r="BK182" s="127">
        <f>SUM(BK183:BK185)</f>
        <v>0</v>
      </c>
    </row>
    <row r="183" spans="2:65" s="1" customFormat="1" ht="24.15" customHeight="1">
      <c r="B183" s="130"/>
      <c r="C183" s="131" t="s">
        <v>215</v>
      </c>
      <c r="D183" s="131" t="s">
        <v>154</v>
      </c>
      <c r="E183" s="132" t="s">
        <v>274</v>
      </c>
      <c r="F183" s="133" t="s">
        <v>275</v>
      </c>
      <c r="G183" s="134" t="s">
        <v>246</v>
      </c>
      <c r="H183" s="135">
        <v>43.36</v>
      </c>
      <c r="I183" s="136"/>
      <c r="J183" s="137">
        <f>ROUND(I183*H183,2)</f>
        <v>0</v>
      </c>
      <c r="K183" s="133" t="s">
        <v>194</v>
      </c>
      <c r="L183" s="31"/>
      <c r="M183" s="138" t="s">
        <v>1</v>
      </c>
      <c r="N183" s="139" t="s">
        <v>40</v>
      </c>
      <c r="P183" s="140">
        <f>O183*H183</f>
        <v>0</v>
      </c>
      <c r="Q183" s="140">
        <v>0</v>
      </c>
      <c r="R183" s="140">
        <f>Q183*H183</f>
        <v>0</v>
      </c>
      <c r="S183" s="140">
        <v>0</v>
      </c>
      <c r="T183" s="141">
        <f>S183*H183</f>
        <v>0</v>
      </c>
      <c r="AR183" s="142" t="s">
        <v>276</v>
      </c>
      <c r="AT183" s="142" t="s">
        <v>154</v>
      </c>
      <c r="AU183" s="142" t="s">
        <v>85</v>
      </c>
      <c r="AY183" s="16" t="s">
        <v>148</v>
      </c>
      <c r="BE183" s="143">
        <f>IF(N183="základní",J183,0)</f>
        <v>0</v>
      </c>
      <c r="BF183" s="143">
        <f>IF(N183="snížená",J183,0)</f>
        <v>0</v>
      </c>
      <c r="BG183" s="143">
        <f>IF(N183="zákl. přenesená",J183,0)</f>
        <v>0</v>
      </c>
      <c r="BH183" s="143">
        <f>IF(N183="sníž. přenesená",J183,0)</f>
        <v>0</v>
      </c>
      <c r="BI183" s="143">
        <f>IF(N183="nulová",J183,0)</f>
        <v>0</v>
      </c>
      <c r="BJ183" s="16" t="s">
        <v>80</v>
      </c>
      <c r="BK183" s="143">
        <f>ROUND(I183*H183,2)</f>
        <v>0</v>
      </c>
      <c r="BL183" s="16" t="s">
        <v>276</v>
      </c>
      <c r="BM183" s="142" t="s">
        <v>618</v>
      </c>
    </row>
    <row r="184" spans="2:65" s="1" customFormat="1" ht="10">
      <c r="B184" s="31"/>
      <c r="D184" s="144" t="s">
        <v>161</v>
      </c>
      <c r="F184" s="145" t="s">
        <v>278</v>
      </c>
      <c r="I184" s="146"/>
      <c r="L184" s="31"/>
      <c r="M184" s="147"/>
      <c r="T184" s="55"/>
      <c r="AT184" s="16" t="s">
        <v>161</v>
      </c>
      <c r="AU184" s="16" t="s">
        <v>85</v>
      </c>
    </row>
    <row r="185" spans="2:65" s="13" customFormat="1" ht="10">
      <c r="B185" s="155"/>
      <c r="D185" s="149" t="s">
        <v>163</v>
      </c>
      <c r="E185" s="156" t="s">
        <v>1</v>
      </c>
      <c r="F185" s="157" t="s">
        <v>756</v>
      </c>
      <c r="H185" s="158">
        <v>43.36</v>
      </c>
      <c r="I185" s="159"/>
      <c r="L185" s="155"/>
      <c r="M185" s="160"/>
      <c r="T185" s="161"/>
      <c r="AT185" s="156" t="s">
        <v>163</v>
      </c>
      <c r="AU185" s="156" t="s">
        <v>85</v>
      </c>
      <c r="AV185" s="13" t="s">
        <v>85</v>
      </c>
      <c r="AW185" s="13" t="s">
        <v>31</v>
      </c>
      <c r="AX185" s="13" t="s">
        <v>80</v>
      </c>
      <c r="AY185" s="156" t="s">
        <v>148</v>
      </c>
    </row>
    <row r="186" spans="2:65" s="11" customFormat="1" ht="25.9" customHeight="1">
      <c r="B186" s="118"/>
      <c r="D186" s="119" t="s">
        <v>74</v>
      </c>
      <c r="E186" s="120" t="s">
        <v>149</v>
      </c>
      <c r="F186" s="120" t="s">
        <v>150</v>
      </c>
      <c r="I186" s="121"/>
      <c r="J186" s="122">
        <f>BK186</f>
        <v>0</v>
      </c>
      <c r="L186" s="118"/>
      <c r="M186" s="123"/>
      <c r="P186" s="124">
        <f>P187</f>
        <v>0</v>
      </c>
      <c r="R186" s="124">
        <f>R187</f>
        <v>0</v>
      </c>
      <c r="T186" s="125">
        <f>T187</f>
        <v>0</v>
      </c>
      <c r="AR186" s="119" t="s">
        <v>151</v>
      </c>
      <c r="AT186" s="126" t="s">
        <v>74</v>
      </c>
      <c r="AU186" s="126" t="s">
        <v>75</v>
      </c>
      <c r="AY186" s="119" t="s">
        <v>148</v>
      </c>
      <c r="BK186" s="127">
        <f>BK187</f>
        <v>0</v>
      </c>
    </row>
    <row r="187" spans="2:65" s="11" customFormat="1" ht="22.75" customHeight="1">
      <c r="B187" s="118"/>
      <c r="D187" s="119" t="s">
        <v>74</v>
      </c>
      <c r="E187" s="128" t="s">
        <v>170</v>
      </c>
      <c r="F187" s="128" t="s">
        <v>171</v>
      </c>
      <c r="I187" s="121"/>
      <c r="J187" s="129">
        <f>BK187</f>
        <v>0</v>
      </c>
      <c r="L187" s="118"/>
      <c r="M187" s="123"/>
      <c r="P187" s="124">
        <f>P188</f>
        <v>0</v>
      </c>
      <c r="R187" s="124">
        <f>R188</f>
        <v>0</v>
      </c>
      <c r="T187" s="125">
        <f>T188</f>
        <v>0</v>
      </c>
      <c r="AR187" s="119" t="s">
        <v>151</v>
      </c>
      <c r="AT187" s="126" t="s">
        <v>74</v>
      </c>
      <c r="AU187" s="126" t="s">
        <v>80</v>
      </c>
      <c r="AY187" s="119" t="s">
        <v>148</v>
      </c>
      <c r="BK187" s="127">
        <f>BK188</f>
        <v>0</v>
      </c>
    </row>
    <row r="188" spans="2:65" s="1" customFormat="1" ht="16.5" customHeight="1">
      <c r="B188" s="130"/>
      <c r="C188" s="131" t="s">
        <v>354</v>
      </c>
      <c r="D188" s="131" t="s">
        <v>154</v>
      </c>
      <c r="E188" s="132" t="s">
        <v>619</v>
      </c>
      <c r="F188" s="133" t="s">
        <v>620</v>
      </c>
      <c r="G188" s="134" t="s">
        <v>238</v>
      </c>
      <c r="H188" s="135">
        <v>2</v>
      </c>
      <c r="I188" s="136"/>
      <c r="J188" s="137">
        <f>ROUND(I188*H188,2)</f>
        <v>0</v>
      </c>
      <c r="K188" s="133" t="s">
        <v>1</v>
      </c>
      <c r="L188" s="31"/>
      <c r="M188" s="162" t="s">
        <v>1</v>
      </c>
      <c r="N188" s="163" t="s">
        <v>40</v>
      </c>
      <c r="O188" s="164"/>
      <c r="P188" s="165">
        <f>O188*H188</f>
        <v>0</v>
      </c>
      <c r="Q188" s="165">
        <v>0</v>
      </c>
      <c r="R188" s="165">
        <f>Q188*H188</f>
        <v>0</v>
      </c>
      <c r="S188" s="165">
        <v>0</v>
      </c>
      <c r="T188" s="166">
        <f>S188*H188</f>
        <v>0</v>
      </c>
      <c r="AR188" s="142" t="s">
        <v>159</v>
      </c>
      <c r="AT188" s="142" t="s">
        <v>154</v>
      </c>
      <c r="AU188" s="142" t="s">
        <v>85</v>
      </c>
      <c r="AY188" s="16" t="s">
        <v>148</v>
      </c>
      <c r="BE188" s="143">
        <f>IF(N188="základní",J188,0)</f>
        <v>0</v>
      </c>
      <c r="BF188" s="143">
        <f>IF(N188="snížená",J188,0)</f>
        <v>0</v>
      </c>
      <c r="BG188" s="143">
        <f>IF(N188="zákl. přenesená",J188,0)</f>
        <v>0</v>
      </c>
      <c r="BH188" s="143">
        <f>IF(N188="sníž. přenesená",J188,0)</f>
        <v>0</v>
      </c>
      <c r="BI188" s="143">
        <f>IF(N188="nulová",J188,0)</f>
        <v>0</v>
      </c>
      <c r="BJ188" s="16" t="s">
        <v>80</v>
      </c>
      <c r="BK188" s="143">
        <f>ROUND(I188*H188,2)</f>
        <v>0</v>
      </c>
      <c r="BL188" s="16" t="s">
        <v>159</v>
      </c>
      <c r="BM188" s="142" t="s">
        <v>621</v>
      </c>
    </row>
    <row r="189" spans="2:65" s="1" customFormat="1" ht="7" customHeight="1">
      <c r="B189" s="43"/>
      <c r="C189" s="44"/>
      <c r="D189" s="44"/>
      <c r="E189" s="44"/>
      <c r="F189" s="44"/>
      <c r="G189" s="44"/>
      <c r="H189" s="44"/>
      <c r="I189" s="44"/>
      <c r="J189" s="44"/>
      <c r="K189" s="44"/>
      <c r="L189" s="31"/>
    </row>
  </sheetData>
  <autoFilter ref="C128:K188" xr:uid="{00000000-0009-0000-0000-000006000000}"/>
  <mergeCells count="9">
    <mergeCell ref="E87:H87"/>
    <mergeCell ref="E119:H119"/>
    <mergeCell ref="E121:H121"/>
    <mergeCell ref="L2:V2"/>
    <mergeCell ref="E7:H7"/>
    <mergeCell ref="E9:H9"/>
    <mergeCell ref="E18:H18"/>
    <mergeCell ref="E27:H27"/>
    <mergeCell ref="E85:H85"/>
  </mergeCells>
  <hyperlinks>
    <hyperlink ref="F133" r:id="rId1" xr:uid="{00000000-0004-0000-0600-000000000000}"/>
    <hyperlink ref="F136" r:id="rId2" xr:uid="{00000000-0004-0000-0600-000001000000}"/>
    <hyperlink ref="F139" r:id="rId3" xr:uid="{00000000-0004-0000-0600-000002000000}"/>
    <hyperlink ref="F146" r:id="rId4" xr:uid="{00000000-0004-0000-0600-000003000000}"/>
    <hyperlink ref="F148" r:id="rId5" xr:uid="{00000000-0004-0000-0600-000004000000}"/>
    <hyperlink ref="F150" r:id="rId6" xr:uid="{00000000-0004-0000-0600-000005000000}"/>
    <hyperlink ref="F152" r:id="rId7" xr:uid="{00000000-0004-0000-0600-000006000000}"/>
    <hyperlink ref="F156" r:id="rId8" xr:uid="{00000000-0004-0000-0600-000007000000}"/>
    <hyperlink ref="F159" r:id="rId9" xr:uid="{00000000-0004-0000-0600-000008000000}"/>
    <hyperlink ref="F163" r:id="rId10" xr:uid="{00000000-0004-0000-0600-000009000000}"/>
    <hyperlink ref="F167" r:id="rId11" xr:uid="{00000000-0004-0000-0600-00000A000000}"/>
    <hyperlink ref="F170" r:id="rId12" xr:uid="{00000000-0004-0000-0600-00000B000000}"/>
    <hyperlink ref="F174" r:id="rId13" xr:uid="{00000000-0004-0000-0600-00000C000000}"/>
    <hyperlink ref="F176" r:id="rId14" xr:uid="{00000000-0004-0000-0600-00000D000000}"/>
    <hyperlink ref="F184" r:id="rId15" xr:uid="{00000000-0004-0000-06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69"/>
  <sheetViews>
    <sheetView showGridLines="0" topLeftCell="A200" workbookViewId="0">
      <selection activeCell="F220" sqref="F220"/>
    </sheetView>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100</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757</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ROUND(J129,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ROUND((SUM(BE129:BE268)),  2)</f>
        <v>0</v>
      </c>
      <c r="I33" s="90">
        <v>0.21</v>
      </c>
      <c r="J33" s="89">
        <f>ROUND(((SUM(BE129:BE268))*I33),  2)</f>
        <v>0</v>
      </c>
      <c r="L33" s="31"/>
    </row>
    <row r="34" spans="2:12" s="1" customFormat="1" ht="14.4" customHeight="1">
      <c r="B34" s="31"/>
      <c r="E34" s="26" t="s">
        <v>41</v>
      </c>
      <c r="F34" s="89">
        <f>ROUND((SUM(BF129:BF268)),  2)</f>
        <v>0</v>
      </c>
      <c r="I34" s="90">
        <v>0.12</v>
      </c>
      <c r="J34" s="89">
        <f>ROUND(((SUM(BF129:BF268))*I34),  2)</f>
        <v>0</v>
      </c>
      <c r="L34" s="31"/>
    </row>
    <row r="35" spans="2:12" s="1" customFormat="1" ht="14.4" hidden="1" customHeight="1">
      <c r="B35" s="31"/>
      <c r="E35" s="26" t="s">
        <v>42</v>
      </c>
      <c r="F35" s="89">
        <f>ROUND((SUM(BG129:BG268)),  2)</f>
        <v>0</v>
      </c>
      <c r="I35" s="90">
        <v>0.21</v>
      </c>
      <c r="J35" s="89">
        <f>0</f>
        <v>0</v>
      </c>
      <c r="L35" s="31"/>
    </row>
    <row r="36" spans="2:12" s="1" customFormat="1" ht="14.4" hidden="1" customHeight="1">
      <c r="B36" s="31"/>
      <c r="E36" s="26" t="s">
        <v>43</v>
      </c>
      <c r="F36" s="89">
        <f>ROUND((SUM(BH129:BH268)),  2)</f>
        <v>0</v>
      </c>
      <c r="I36" s="90">
        <v>0.12</v>
      </c>
      <c r="J36" s="89">
        <f>0</f>
        <v>0</v>
      </c>
      <c r="L36" s="31"/>
    </row>
    <row r="37" spans="2:12" s="1" customFormat="1" ht="14.4" hidden="1" customHeight="1">
      <c r="B37" s="31"/>
      <c r="E37" s="26" t="s">
        <v>44</v>
      </c>
      <c r="F37" s="89">
        <f>ROUND((SUM(BI129:BI268)),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C-N - Střecha C, nové konstrukce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J129</f>
        <v>0</v>
      </c>
      <c r="L96" s="31"/>
      <c r="AU96" s="16" t="s">
        <v>128</v>
      </c>
    </row>
    <row r="97" spans="2:12" s="8" customFormat="1" ht="25" customHeight="1">
      <c r="B97" s="102"/>
      <c r="D97" s="103" t="s">
        <v>178</v>
      </c>
      <c r="E97" s="104"/>
      <c r="F97" s="104"/>
      <c r="G97" s="104"/>
      <c r="H97" s="104"/>
      <c r="I97" s="104"/>
      <c r="J97" s="105">
        <f>J130</f>
        <v>0</v>
      </c>
      <c r="L97" s="102"/>
    </row>
    <row r="98" spans="2:12" s="9" customFormat="1" ht="19.899999999999999" customHeight="1">
      <c r="B98" s="106"/>
      <c r="D98" s="107" t="s">
        <v>280</v>
      </c>
      <c r="E98" s="108"/>
      <c r="F98" s="108"/>
      <c r="G98" s="108"/>
      <c r="H98" s="108"/>
      <c r="I98" s="108"/>
      <c r="J98" s="109">
        <f>J131</f>
        <v>0</v>
      </c>
      <c r="L98" s="106"/>
    </row>
    <row r="99" spans="2:12" s="9" customFormat="1" ht="19.899999999999999" customHeight="1">
      <c r="B99" s="106"/>
      <c r="D99" s="107" t="s">
        <v>281</v>
      </c>
      <c r="E99" s="108"/>
      <c r="F99" s="108"/>
      <c r="G99" s="108"/>
      <c r="H99" s="108"/>
      <c r="I99" s="108"/>
      <c r="J99" s="109">
        <f>J168</f>
        <v>0</v>
      </c>
      <c r="L99" s="106"/>
    </row>
    <row r="100" spans="2:12" s="8" customFormat="1" ht="25" customHeight="1">
      <c r="B100" s="102"/>
      <c r="D100" s="103" t="s">
        <v>129</v>
      </c>
      <c r="E100" s="104"/>
      <c r="F100" s="104"/>
      <c r="G100" s="104"/>
      <c r="H100" s="104"/>
      <c r="I100" s="104"/>
      <c r="J100" s="105">
        <f>J171</f>
        <v>0</v>
      </c>
      <c r="L100" s="102"/>
    </row>
    <row r="101" spans="2:12" s="9" customFormat="1" ht="19.899999999999999" customHeight="1">
      <c r="B101" s="106"/>
      <c r="D101" s="107" t="s">
        <v>180</v>
      </c>
      <c r="E101" s="108"/>
      <c r="F101" s="108"/>
      <c r="G101" s="108"/>
      <c r="H101" s="108"/>
      <c r="I101" s="108"/>
      <c r="J101" s="109">
        <f>J172</f>
        <v>0</v>
      </c>
      <c r="L101" s="106"/>
    </row>
    <row r="102" spans="2:12" s="9" customFormat="1" ht="19.899999999999999" customHeight="1">
      <c r="B102" s="106"/>
      <c r="D102" s="107" t="s">
        <v>181</v>
      </c>
      <c r="E102" s="108"/>
      <c r="F102" s="108"/>
      <c r="G102" s="108"/>
      <c r="H102" s="108"/>
      <c r="I102" s="108"/>
      <c r="J102" s="109">
        <f>J194</f>
        <v>0</v>
      </c>
      <c r="L102" s="106"/>
    </row>
    <row r="103" spans="2:12" s="9" customFormat="1" ht="19.899999999999999" customHeight="1">
      <c r="B103" s="106"/>
      <c r="D103" s="107" t="s">
        <v>282</v>
      </c>
      <c r="E103" s="108"/>
      <c r="F103" s="108"/>
      <c r="G103" s="108"/>
      <c r="H103" s="108"/>
      <c r="I103" s="108"/>
      <c r="J103" s="109">
        <f>J214</f>
        <v>0</v>
      </c>
      <c r="L103" s="106"/>
    </row>
    <row r="104" spans="2:12" s="9" customFormat="1" ht="19.899999999999999" customHeight="1">
      <c r="B104" s="106"/>
      <c r="D104" s="107" t="s">
        <v>283</v>
      </c>
      <c r="E104" s="108"/>
      <c r="F104" s="108"/>
      <c r="G104" s="108"/>
      <c r="H104" s="108"/>
      <c r="I104" s="108"/>
      <c r="J104" s="109">
        <f>J221</f>
        <v>0</v>
      </c>
      <c r="L104" s="106"/>
    </row>
    <row r="105" spans="2:12" s="9" customFormat="1" ht="19.899999999999999" customHeight="1">
      <c r="B105" s="106"/>
      <c r="D105" s="107" t="s">
        <v>183</v>
      </c>
      <c r="E105" s="108"/>
      <c r="F105" s="108"/>
      <c r="G105" s="108"/>
      <c r="H105" s="108"/>
      <c r="I105" s="108"/>
      <c r="J105" s="109">
        <f>J231</f>
        <v>0</v>
      </c>
      <c r="L105" s="106"/>
    </row>
    <row r="106" spans="2:12" s="9" customFormat="1" ht="19.899999999999999" customHeight="1">
      <c r="B106" s="106"/>
      <c r="D106" s="107" t="s">
        <v>284</v>
      </c>
      <c r="E106" s="108"/>
      <c r="F106" s="108"/>
      <c r="G106" s="108"/>
      <c r="H106" s="108"/>
      <c r="I106" s="108"/>
      <c r="J106" s="109">
        <f>J247</f>
        <v>0</v>
      </c>
      <c r="L106" s="106"/>
    </row>
    <row r="107" spans="2:12" s="8" customFormat="1" ht="25" customHeight="1">
      <c r="B107" s="102"/>
      <c r="D107" s="103" t="s">
        <v>185</v>
      </c>
      <c r="E107" s="104"/>
      <c r="F107" s="104"/>
      <c r="G107" s="104"/>
      <c r="H107" s="104"/>
      <c r="I107" s="104"/>
      <c r="J107" s="105">
        <f>J257</f>
        <v>0</v>
      </c>
      <c r="L107" s="102"/>
    </row>
    <row r="108" spans="2:12" s="8" customFormat="1" ht="25" customHeight="1">
      <c r="B108" s="102"/>
      <c r="D108" s="103" t="s">
        <v>130</v>
      </c>
      <c r="E108" s="104"/>
      <c r="F108" s="104"/>
      <c r="G108" s="104"/>
      <c r="H108" s="104"/>
      <c r="I108" s="104"/>
      <c r="J108" s="105">
        <f>J258</f>
        <v>0</v>
      </c>
      <c r="L108" s="102"/>
    </row>
    <row r="109" spans="2:12" s="9" customFormat="1" ht="19.899999999999999" customHeight="1">
      <c r="B109" s="106"/>
      <c r="D109" s="107" t="s">
        <v>132</v>
      </c>
      <c r="E109" s="108"/>
      <c r="F109" s="108"/>
      <c r="G109" s="108"/>
      <c r="H109" s="108"/>
      <c r="I109" s="108"/>
      <c r="J109" s="109">
        <f>J259</f>
        <v>0</v>
      </c>
      <c r="L109" s="106"/>
    </row>
    <row r="110" spans="2:12" s="1" customFormat="1" ht="21.75" customHeight="1">
      <c r="B110" s="31"/>
      <c r="L110" s="31"/>
    </row>
    <row r="111" spans="2:12" s="1" customFormat="1" ht="7" customHeight="1">
      <c r="B111" s="43"/>
      <c r="C111" s="44"/>
      <c r="D111" s="44"/>
      <c r="E111" s="44"/>
      <c r="F111" s="44"/>
      <c r="G111" s="44"/>
      <c r="H111" s="44"/>
      <c r="I111" s="44"/>
      <c r="J111" s="44"/>
      <c r="K111" s="44"/>
      <c r="L111" s="31"/>
    </row>
    <row r="115" spans="2:20" s="1" customFormat="1" ht="7" customHeight="1">
      <c r="B115" s="45"/>
      <c r="C115" s="46"/>
      <c r="D115" s="46"/>
      <c r="E115" s="46"/>
      <c r="F115" s="46"/>
      <c r="G115" s="46"/>
      <c r="H115" s="46"/>
      <c r="I115" s="46"/>
      <c r="J115" s="46"/>
      <c r="K115" s="46"/>
      <c r="L115" s="31"/>
    </row>
    <row r="116" spans="2:20" s="1" customFormat="1" ht="25" customHeight="1">
      <c r="B116" s="31"/>
      <c r="C116" s="20" t="s">
        <v>133</v>
      </c>
      <c r="L116" s="31"/>
    </row>
    <row r="117" spans="2:20" s="1" customFormat="1" ht="7" customHeight="1">
      <c r="B117" s="31"/>
      <c r="L117" s="31"/>
    </row>
    <row r="118" spans="2:20" s="1" customFormat="1" ht="12" customHeight="1">
      <c r="B118" s="31"/>
      <c r="C118" s="26" t="s">
        <v>16</v>
      </c>
      <c r="L118" s="31"/>
    </row>
    <row r="119" spans="2:20" s="1" customFormat="1" ht="16.5" customHeight="1">
      <c r="B119" s="31"/>
      <c r="E119" s="234" t="str">
        <f>E7</f>
        <v>Stavební úpravy střech objektu MSH</v>
      </c>
      <c r="F119" s="235"/>
      <c r="G119" s="235"/>
      <c r="H119" s="235"/>
      <c r="L119" s="31"/>
    </row>
    <row r="120" spans="2:20" s="1" customFormat="1" ht="12" customHeight="1">
      <c r="B120" s="31"/>
      <c r="C120" s="26" t="s">
        <v>176</v>
      </c>
      <c r="L120" s="31"/>
    </row>
    <row r="121" spans="2:20" s="1" customFormat="1" ht="16.5" customHeight="1">
      <c r="B121" s="31"/>
      <c r="E121" s="196" t="str">
        <f>E9</f>
        <v>C-N - Střecha C, nové konstrukce</v>
      </c>
      <c r="F121" s="232"/>
      <c r="G121" s="232"/>
      <c r="H121" s="232"/>
      <c r="L121" s="31"/>
    </row>
    <row r="122" spans="2:20" s="1" customFormat="1" ht="7" customHeight="1">
      <c r="B122" s="31"/>
      <c r="L122" s="31"/>
    </row>
    <row r="123" spans="2:20" s="1" customFormat="1" ht="12" customHeight="1">
      <c r="B123" s="31"/>
      <c r="C123" s="26" t="s">
        <v>20</v>
      </c>
      <c r="F123" s="24" t="str">
        <f>F12</f>
        <v>Louny</v>
      </c>
      <c r="I123" s="26" t="s">
        <v>22</v>
      </c>
      <c r="J123" s="51" t="str">
        <f>IF(J12="","",J12)</f>
        <v>31. 1. 2025</v>
      </c>
      <c r="L123" s="31"/>
    </row>
    <row r="124" spans="2:20" s="1" customFormat="1" ht="7" customHeight="1">
      <c r="B124" s="31"/>
      <c r="L124" s="31"/>
    </row>
    <row r="125" spans="2:20" s="1" customFormat="1" ht="15.15" customHeight="1">
      <c r="B125" s="31"/>
      <c r="C125" s="26" t="s">
        <v>24</v>
      </c>
      <c r="F125" s="24" t="str">
        <f>E15</f>
        <v xml:space="preserve"> </v>
      </c>
      <c r="I125" s="26" t="s">
        <v>30</v>
      </c>
      <c r="J125" s="29" t="str">
        <f>E21</f>
        <v xml:space="preserve"> </v>
      </c>
      <c r="L125" s="31"/>
    </row>
    <row r="126" spans="2:20" s="1" customFormat="1" ht="15.15" customHeight="1">
      <c r="B126" s="31"/>
      <c r="C126" s="26" t="s">
        <v>28</v>
      </c>
      <c r="F126" s="24" t="str">
        <f>IF(E18="","",E18)</f>
        <v>Vyplň údaj</v>
      </c>
      <c r="I126" s="26" t="s">
        <v>32</v>
      </c>
      <c r="J126" s="29" t="str">
        <f>E24</f>
        <v xml:space="preserve"> </v>
      </c>
      <c r="L126" s="31"/>
    </row>
    <row r="127" spans="2:20" s="1" customFormat="1" ht="10.25" customHeight="1">
      <c r="B127" s="31"/>
      <c r="L127" s="31"/>
    </row>
    <row r="128" spans="2:20" s="10" customFormat="1" ht="29.25" customHeight="1">
      <c r="B128" s="110"/>
      <c r="C128" s="111" t="s">
        <v>134</v>
      </c>
      <c r="D128" s="112" t="s">
        <v>60</v>
      </c>
      <c r="E128" s="112" t="s">
        <v>56</v>
      </c>
      <c r="F128" s="112" t="s">
        <v>57</v>
      </c>
      <c r="G128" s="112" t="s">
        <v>135</v>
      </c>
      <c r="H128" s="112" t="s">
        <v>136</v>
      </c>
      <c r="I128" s="112" t="s">
        <v>137</v>
      </c>
      <c r="J128" s="112" t="s">
        <v>126</v>
      </c>
      <c r="K128" s="113" t="s">
        <v>138</v>
      </c>
      <c r="L128" s="110"/>
      <c r="M128" s="58" t="s">
        <v>1</v>
      </c>
      <c r="N128" s="59" t="s">
        <v>39</v>
      </c>
      <c r="O128" s="59" t="s">
        <v>139</v>
      </c>
      <c r="P128" s="59" t="s">
        <v>140</v>
      </c>
      <c r="Q128" s="59" t="s">
        <v>141</v>
      </c>
      <c r="R128" s="59" t="s">
        <v>142</v>
      </c>
      <c r="S128" s="59" t="s">
        <v>143</v>
      </c>
      <c r="T128" s="60" t="s">
        <v>144</v>
      </c>
    </row>
    <row r="129" spans="2:65" s="1" customFormat="1" ht="22.75" customHeight="1">
      <c r="B129" s="31"/>
      <c r="C129" s="63" t="s">
        <v>145</v>
      </c>
      <c r="J129" s="114">
        <f>BK129</f>
        <v>0</v>
      </c>
      <c r="L129" s="31"/>
      <c r="M129" s="61"/>
      <c r="N129" s="52"/>
      <c r="O129" s="52"/>
      <c r="P129" s="115">
        <f>P130+P171+P257+P258</f>
        <v>0</v>
      </c>
      <c r="Q129" s="52"/>
      <c r="R129" s="115">
        <f>R130+R171+R257+R258</f>
        <v>6.1980740800000005</v>
      </c>
      <c r="S129" s="52"/>
      <c r="T129" s="116">
        <f>T130+T171+T257+T258</f>
        <v>0</v>
      </c>
      <c r="AT129" s="16" t="s">
        <v>74</v>
      </c>
      <c r="AU129" s="16" t="s">
        <v>128</v>
      </c>
      <c r="BK129" s="117">
        <f>BK130+BK171+BK257+BK258</f>
        <v>0</v>
      </c>
    </row>
    <row r="130" spans="2:65" s="11" customFormat="1" ht="25.9" customHeight="1">
      <c r="B130" s="118"/>
      <c r="D130" s="119" t="s">
        <v>74</v>
      </c>
      <c r="E130" s="120" t="s">
        <v>187</v>
      </c>
      <c r="F130" s="120" t="s">
        <v>188</v>
      </c>
      <c r="I130" s="121"/>
      <c r="J130" s="122">
        <f>BK130</f>
        <v>0</v>
      </c>
      <c r="L130" s="118"/>
      <c r="M130" s="123"/>
      <c r="P130" s="124">
        <f>P131+P168</f>
        <v>0</v>
      </c>
      <c r="R130" s="124">
        <f>R131+R168</f>
        <v>0.2462163</v>
      </c>
      <c r="T130" s="125">
        <f>T131+T168</f>
        <v>0</v>
      </c>
      <c r="AR130" s="119" t="s">
        <v>80</v>
      </c>
      <c r="AT130" s="126" t="s">
        <v>74</v>
      </c>
      <c r="AU130" s="126" t="s">
        <v>75</v>
      </c>
      <c r="AY130" s="119" t="s">
        <v>148</v>
      </c>
      <c r="BK130" s="127">
        <f>BK131+BK168</f>
        <v>0</v>
      </c>
    </row>
    <row r="131" spans="2:65" s="11" customFormat="1" ht="22.75" customHeight="1">
      <c r="B131" s="118"/>
      <c r="D131" s="119" t="s">
        <v>74</v>
      </c>
      <c r="E131" s="128" t="s">
        <v>220</v>
      </c>
      <c r="F131" s="128" t="s">
        <v>285</v>
      </c>
      <c r="I131" s="121"/>
      <c r="J131" s="129">
        <f>BK131</f>
        <v>0</v>
      </c>
      <c r="L131" s="118"/>
      <c r="M131" s="123"/>
      <c r="P131" s="124">
        <f>SUM(P132:P167)</f>
        <v>0</v>
      </c>
      <c r="R131" s="124">
        <f>SUM(R132:R167)</f>
        <v>0.2462163</v>
      </c>
      <c r="T131" s="125">
        <f>SUM(T132:T167)</f>
        <v>0</v>
      </c>
      <c r="AR131" s="119" t="s">
        <v>80</v>
      </c>
      <c r="AT131" s="126" t="s">
        <v>74</v>
      </c>
      <c r="AU131" s="126" t="s">
        <v>80</v>
      </c>
      <c r="AY131" s="119" t="s">
        <v>148</v>
      </c>
      <c r="BK131" s="127">
        <f>SUM(BK132:BK167)</f>
        <v>0</v>
      </c>
    </row>
    <row r="132" spans="2:65" s="1" customFormat="1" ht="24.15" customHeight="1">
      <c r="B132" s="130"/>
      <c r="C132" s="131" t="s">
        <v>80</v>
      </c>
      <c r="D132" s="131" t="s">
        <v>154</v>
      </c>
      <c r="E132" s="132" t="s">
        <v>286</v>
      </c>
      <c r="F132" s="133" t="s">
        <v>287</v>
      </c>
      <c r="G132" s="134" t="s">
        <v>214</v>
      </c>
      <c r="H132" s="135">
        <v>17</v>
      </c>
      <c r="I132" s="136"/>
      <c r="J132" s="137">
        <f>ROUND(I132*H132,2)</f>
        <v>0</v>
      </c>
      <c r="K132" s="133" t="s">
        <v>1</v>
      </c>
      <c r="L132" s="31"/>
      <c r="M132" s="138" t="s">
        <v>1</v>
      </c>
      <c r="N132" s="139" t="s">
        <v>40</v>
      </c>
      <c r="P132" s="140">
        <f>O132*H132</f>
        <v>0</v>
      </c>
      <c r="Q132" s="140">
        <v>6.3E-3</v>
      </c>
      <c r="R132" s="140">
        <f>Q132*H132</f>
        <v>0.1071</v>
      </c>
      <c r="S132" s="140">
        <v>0</v>
      </c>
      <c r="T132" s="141">
        <f>S132*H132</f>
        <v>0</v>
      </c>
      <c r="AR132" s="142" t="s">
        <v>195</v>
      </c>
      <c r="AT132" s="142" t="s">
        <v>154</v>
      </c>
      <c r="AU132" s="142" t="s">
        <v>85</v>
      </c>
      <c r="AY132" s="16" t="s">
        <v>148</v>
      </c>
      <c r="BE132" s="143">
        <f>IF(N132="základní",J132,0)</f>
        <v>0</v>
      </c>
      <c r="BF132" s="143">
        <f>IF(N132="snížená",J132,0)</f>
        <v>0</v>
      </c>
      <c r="BG132" s="143">
        <f>IF(N132="zákl. přenesená",J132,0)</f>
        <v>0</v>
      </c>
      <c r="BH132" s="143">
        <f>IF(N132="sníž. přenesená",J132,0)</f>
        <v>0</v>
      </c>
      <c r="BI132" s="143">
        <f>IF(N132="nulová",J132,0)</f>
        <v>0</v>
      </c>
      <c r="BJ132" s="16" t="s">
        <v>80</v>
      </c>
      <c r="BK132" s="143">
        <f>ROUND(I132*H132,2)</f>
        <v>0</v>
      </c>
      <c r="BL132" s="16" t="s">
        <v>195</v>
      </c>
      <c r="BM132" s="142" t="s">
        <v>288</v>
      </c>
    </row>
    <row r="133" spans="2:65" s="1" customFormat="1" ht="16.5" customHeight="1">
      <c r="B133" s="130"/>
      <c r="C133" s="131" t="s">
        <v>85</v>
      </c>
      <c r="D133" s="131" t="s">
        <v>154</v>
      </c>
      <c r="E133" s="132" t="s">
        <v>292</v>
      </c>
      <c r="F133" s="133" t="s">
        <v>293</v>
      </c>
      <c r="G133" s="134" t="s">
        <v>214</v>
      </c>
      <c r="H133" s="135">
        <v>4.53</v>
      </c>
      <c r="I133" s="136"/>
      <c r="J133" s="137">
        <f>ROUND(I133*H133,2)</f>
        <v>0</v>
      </c>
      <c r="K133" s="133" t="s">
        <v>194</v>
      </c>
      <c r="L133" s="31"/>
      <c r="M133" s="138" t="s">
        <v>1</v>
      </c>
      <c r="N133" s="139" t="s">
        <v>40</v>
      </c>
      <c r="P133" s="140">
        <f>O133*H133</f>
        <v>0</v>
      </c>
      <c r="Q133" s="140">
        <v>2.5999999999999998E-4</v>
      </c>
      <c r="R133" s="140">
        <f>Q133*H133</f>
        <v>1.1777999999999999E-3</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294</v>
      </c>
    </row>
    <row r="134" spans="2:65" s="1" customFormat="1" ht="10">
      <c r="B134" s="31"/>
      <c r="D134" s="144" t="s">
        <v>161</v>
      </c>
      <c r="F134" s="145" t="s">
        <v>295</v>
      </c>
      <c r="I134" s="146"/>
      <c r="L134" s="31"/>
      <c r="M134" s="147"/>
      <c r="T134" s="55"/>
      <c r="AT134" s="16" t="s">
        <v>161</v>
      </c>
      <c r="AU134" s="16" t="s">
        <v>85</v>
      </c>
    </row>
    <row r="135" spans="2:65" s="13" customFormat="1" ht="10">
      <c r="B135" s="155"/>
      <c r="D135" s="149" t="s">
        <v>163</v>
      </c>
      <c r="E135" s="156" t="s">
        <v>1</v>
      </c>
      <c r="F135" s="157" t="s">
        <v>758</v>
      </c>
      <c r="H135" s="158">
        <v>0.09</v>
      </c>
      <c r="I135" s="159"/>
      <c r="L135" s="155"/>
      <c r="M135" s="160"/>
      <c r="T135" s="161"/>
      <c r="AT135" s="156" t="s">
        <v>163</v>
      </c>
      <c r="AU135" s="156" t="s">
        <v>85</v>
      </c>
      <c r="AV135" s="13" t="s">
        <v>85</v>
      </c>
      <c r="AW135" s="13" t="s">
        <v>31</v>
      </c>
      <c r="AX135" s="13" t="s">
        <v>75</v>
      </c>
      <c r="AY135" s="156" t="s">
        <v>148</v>
      </c>
    </row>
    <row r="136" spans="2:65" s="13" customFormat="1" ht="10">
      <c r="B136" s="155"/>
      <c r="D136" s="149" t="s">
        <v>163</v>
      </c>
      <c r="E136" s="156" t="s">
        <v>1</v>
      </c>
      <c r="F136" s="157" t="s">
        <v>736</v>
      </c>
      <c r="H136" s="158">
        <v>1.58</v>
      </c>
      <c r="I136" s="159"/>
      <c r="L136" s="155"/>
      <c r="M136" s="160"/>
      <c r="T136" s="161"/>
      <c r="AT136" s="156" t="s">
        <v>163</v>
      </c>
      <c r="AU136" s="156" t="s">
        <v>85</v>
      </c>
      <c r="AV136" s="13" t="s">
        <v>85</v>
      </c>
      <c r="AW136" s="13" t="s">
        <v>31</v>
      </c>
      <c r="AX136" s="13" t="s">
        <v>75</v>
      </c>
      <c r="AY136" s="156" t="s">
        <v>148</v>
      </c>
    </row>
    <row r="137" spans="2:65" s="13" customFormat="1" ht="10">
      <c r="B137" s="155"/>
      <c r="D137" s="149" t="s">
        <v>163</v>
      </c>
      <c r="E137" s="156" t="s">
        <v>1</v>
      </c>
      <c r="F137" s="157" t="s">
        <v>759</v>
      </c>
      <c r="H137" s="158">
        <v>2.48</v>
      </c>
      <c r="I137" s="159"/>
      <c r="L137" s="155"/>
      <c r="M137" s="160"/>
      <c r="T137" s="161"/>
      <c r="AT137" s="156" t="s">
        <v>163</v>
      </c>
      <c r="AU137" s="156" t="s">
        <v>85</v>
      </c>
      <c r="AV137" s="13" t="s">
        <v>85</v>
      </c>
      <c r="AW137" s="13" t="s">
        <v>31</v>
      </c>
      <c r="AX137" s="13" t="s">
        <v>75</v>
      </c>
      <c r="AY137" s="156" t="s">
        <v>148</v>
      </c>
    </row>
    <row r="138" spans="2:65" s="13" customFormat="1" ht="10">
      <c r="B138" s="155"/>
      <c r="D138" s="149" t="s">
        <v>163</v>
      </c>
      <c r="E138" s="156" t="s">
        <v>1</v>
      </c>
      <c r="F138" s="157" t="s">
        <v>760</v>
      </c>
      <c r="H138" s="158">
        <v>0.38</v>
      </c>
      <c r="I138" s="159"/>
      <c r="L138" s="155"/>
      <c r="M138" s="160"/>
      <c r="T138" s="161"/>
      <c r="AT138" s="156" t="s">
        <v>163</v>
      </c>
      <c r="AU138" s="156" t="s">
        <v>85</v>
      </c>
      <c r="AV138" s="13" t="s">
        <v>85</v>
      </c>
      <c r="AW138" s="13" t="s">
        <v>31</v>
      </c>
      <c r="AX138" s="13" t="s">
        <v>75</v>
      </c>
      <c r="AY138" s="156" t="s">
        <v>148</v>
      </c>
    </row>
    <row r="139" spans="2:65" s="14" customFormat="1" ht="10">
      <c r="B139" s="167"/>
      <c r="D139" s="149" t="s">
        <v>163</v>
      </c>
      <c r="E139" s="168" t="s">
        <v>1</v>
      </c>
      <c r="F139" s="169" t="s">
        <v>219</v>
      </c>
      <c r="H139" s="170">
        <v>4.53</v>
      </c>
      <c r="I139" s="171"/>
      <c r="L139" s="167"/>
      <c r="M139" s="172"/>
      <c r="T139" s="173"/>
      <c r="AT139" s="168" t="s">
        <v>163</v>
      </c>
      <c r="AU139" s="168" t="s">
        <v>85</v>
      </c>
      <c r="AV139" s="14" t="s">
        <v>195</v>
      </c>
      <c r="AW139" s="14" t="s">
        <v>31</v>
      </c>
      <c r="AX139" s="14" t="s">
        <v>80</v>
      </c>
      <c r="AY139" s="168" t="s">
        <v>148</v>
      </c>
    </row>
    <row r="140" spans="2:65" s="1" customFormat="1" ht="21.75" customHeight="1">
      <c r="B140" s="130"/>
      <c r="C140" s="131" t="s">
        <v>172</v>
      </c>
      <c r="D140" s="131" t="s">
        <v>154</v>
      </c>
      <c r="E140" s="132" t="s">
        <v>296</v>
      </c>
      <c r="F140" s="133" t="s">
        <v>297</v>
      </c>
      <c r="G140" s="134" t="s">
        <v>214</v>
      </c>
      <c r="H140" s="135">
        <v>4.53</v>
      </c>
      <c r="I140" s="136"/>
      <c r="J140" s="137">
        <f>ROUND(I140*H140,2)</f>
        <v>0</v>
      </c>
      <c r="K140" s="133" t="s">
        <v>194</v>
      </c>
      <c r="L140" s="31"/>
      <c r="M140" s="138" t="s">
        <v>1</v>
      </c>
      <c r="N140" s="139" t="s">
        <v>40</v>
      </c>
      <c r="P140" s="140">
        <f>O140*H140</f>
        <v>0</v>
      </c>
      <c r="Q140" s="140">
        <v>4.3800000000000002E-3</v>
      </c>
      <c r="R140" s="140">
        <f>Q140*H140</f>
        <v>1.9841400000000002E-2</v>
      </c>
      <c r="S140" s="140">
        <v>0</v>
      </c>
      <c r="T140" s="141">
        <f>S140*H140</f>
        <v>0</v>
      </c>
      <c r="AR140" s="142" t="s">
        <v>195</v>
      </c>
      <c r="AT140" s="142" t="s">
        <v>154</v>
      </c>
      <c r="AU140" s="142" t="s">
        <v>85</v>
      </c>
      <c r="AY140" s="16" t="s">
        <v>148</v>
      </c>
      <c r="BE140" s="143">
        <f>IF(N140="základní",J140,0)</f>
        <v>0</v>
      </c>
      <c r="BF140" s="143">
        <f>IF(N140="snížená",J140,0)</f>
        <v>0</v>
      </c>
      <c r="BG140" s="143">
        <f>IF(N140="zákl. přenesená",J140,0)</f>
        <v>0</v>
      </c>
      <c r="BH140" s="143">
        <f>IF(N140="sníž. přenesená",J140,0)</f>
        <v>0</v>
      </c>
      <c r="BI140" s="143">
        <f>IF(N140="nulová",J140,0)</f>
        <v>0</v>
      </c>
      <c r="BJ140" s="16" t="s">
        <v>80</v>
      </c>
      <c r="BK140" s="143">
        <f>ROUND(I140*H140,2)</f>
        <v>0</v>
      </c>
      <c r="BL140" s="16" t="s">
        <v>195</v>
      </c>
      <c r="BM140" s="142" t="s">
        <v>298</v>
      </c>
    </row>
    <row r="141" spans="2:65" s="1" customFormat="1" ht="10">
      <c r="B141" s="31"/>
      <c r="D141" s="144" t="s">
        <v>161</v>
      </c>
      <c r="F141" s="145" t="s">
        <v>299</v>
      </c>
      <c r="I141" s="146"/>
      <c r="L141" s="31"/>
      <c r="M141" s="147"/>
      <c r="T141" s="55"/>
      <c r="AT141" s="16" t="s">
        <v>161</v>
      </c>
      <c r="AU141" s="16" t="s">
        <v>85</v>
      </c>
    </row>
    <row r="142" spans="2:65" s="13" customFormat="1" ht="10">
      <c r="B142" s="155"/>
      <c r="D142" s="149" t="s">
        <v>163</v>
      </c>
      <c r="E142" s="156" t="s">
        <v>1</v>
      </c>
      <c r="F142" s="157" t="s">
        <v>758</v>
      </c>
      <c r="H142" s="158">
        <v>0.09</v>
      </c>
      <c r="I142" s="159"/>
      <c r="L142" s="155"/>
      <c r="M142" s="160"/>
      <c r="T142" s="161"/>
      <c r="AT142" s="156" t="s">
        <v>163</v>
      </c>
      <c r="AU142" s="156" t="s">
        <v>85</v>
      </c>
      <c r="AV142" s="13" t="s">
        <v>85</v>
      </c>
      <c r="AW142" s="13" t="s">
        <v>31</v>
      </c>
      <c r="AX142" s="13" t="s">
        <v>75</v>
      </c>
      <c r="AY142" s="156" t="s">
        <v>148</v>
      </c>
    </row>
    <row r="143" spans="2:65" s="13" customFormat="1" ht="10">
      <c r="B143" s="155"/>
      <c r="D143" s="149" t="s">
        <v>163</v>
      </c>
      <c r="E143" s="156" t="s">
        <v>1</v>
      </c>
      <c r="F143" s="157" t="s">
        <v>736</v>
      </c>
      <c r="H143" s="158">
        <v>1.58</v>
      </c>
      <c r="I143" s="159"/>
      <c r="L143" s="155"/>
      <c r="M143" s="160"/>
      <c r="T143" s="161"/>
      <c r="AT143" s="156" t="s">
        <v>163</v>
      </c>
      <c r="AU143" s="156" t="s">
        <v>85</v>
      </c>
      <c r="AV143" s="13" t="s">
        <v>85</v>
      </c>
      <c r="AW143" s="13" t="s">
        <v>31</v>
      </c>
      <c r="AX143" s="13" t="s">
        <v>75</v>
      </c>
      <c r="AY143" s="156" t="s">
        <v>148</v>
      </c>
    </row>
    <row r="144" spans="2:65" s="13" customFormat="1" ht="10">
      <c r="B144" s="155"/>
      <c r="D144" s="149" t="s">
        <v>163</v>
      </c>
      <c r="E144" s="156" t="s">
        <v>1</v>
      </c>
      <c r="F144" s="157" t="s">
        <v>759</v>
      </c>
      <c r="H144" s="158">
        <v>2.48</v>
      </c>
      <c r="I144" s="159"/>
      <c r="L144" s="155"/>
      <c r="M144" s="160"/>
      <c r="T144" s="161"/>
      <c r="AT144" s="156" t="s">
        <v>163</v>
      </c>
      <c r="AU144" s="156" t="s">
        <v>85</v>
      </c>
      <c r="AV144" s="13" t="s">
        <v>85</v>
      </c>
      <c r="AW144" s="13" t="s">
        <v>31</v>
      </c>
      <c r="AX144" s="13" t="s">
        <v>75</v>
      </c>
      <c r="AY144" s="156" t="s">
        <v>148</v>
      </c>
    </row>
    <row r="145" spans="2:65" s="13" customFormat="1" ht="10">
      <c r="B145" s="155"/>
      <c r="D145" s="149" t="s">
        <v>163</v>
      </c>
      <c r="E145" s="156" t="s">
        <v>1</v>
      </c>
      <c r="F145" s="157" t="s">
        <v>760</v>
      </c>
      <c r="H145" s="158">
        <v>0.38</v>
      </c>
      <c r="I145" s="159"/>
      <c r="L145" s="155"/>
      <c r="M145" s="160"/>
      <c r="T145" s="161"/>
      <c r="AT145" s="156" t="s">
        <v>163</v>
      </c>
      <c r="AU145" s="156" t="s">
        <v>85</v>
      </c>
      <c r="AV145" s="13" t="s">
        <v>85</v>
      </c>
      <c r="AW145" s="13" t="s">
        <v>31</v>
      </c>
      <c r="AX145" s="13" t="s">
        <v>75</v>
      </c>
      <c r="AY145" s="156" t="s">
        <v>148</v>
      </c>
    </row>
    <row r="146" spans="2:65" s="14" customFormat="1" ht="10">
      <c r="B146" s="167"/>
      <c r="D146" s="149" t="s">
        <v>163</v>
      </c>
      <c r="E146" s="168" t="s">
        <v>1</v>
      </c>
      <c r="F146" s="169" t="s">
        <v>219</v>
      </c>
      <c r="H146" s="170">
        <v>4.53</v>
      </c>
      <c r="I146" s="171"/>
      <c r="L146" s="167"/>
      <c r="M146" s="172"/>
      <c r="T146" s="173"/>
      <c r="AT146" s="168" t="s">
        <v>163</v>
      </c>
      <c r="AU146" s="168" t="s">
        <v>85</v>
      </c>
      <c r="AV146" s="14" t="s">
        <v>195</v>
      </c>
      <c r="AW146" s="14" t="s">
        <v>31</v>
      </c>
      <c r="AX146" s="14" t="s">
        <v>80</v>
      </c>
      <c r="AY146" s="168" t="s">
        <v>148</v>
      </c>
    </row>
    <row r="147" spans="2:65" s="1" customFormat="1" ht="24.15" customHeight="1">
      <c r="B147" s="130"/>
      <c r="C147" s="131" t="s">
        <v>195</v>
      </c>
      <c r="D147" s="131" t="s">
        <v>154</v>
      </c>
      <c r="E147" s="132" t="s">
        <v>300</v>
      </c>
      <c r="F147" s="133" t="s">
        <v>301</v>
      </c>
      <c r="G147" s="134" t="s">
        <v>214</v>
      </c>
      <c r="H147" s="135">
        <v>4.53</v>
      </c>
      <c r="I147" s="136"/>
      <c r="J147" s="137">
        <f>ROUND(I147*H147,2)</f>
        <v>0</v>
      </c>
      <c r="K147" s="133" t="s">
        <v>194</v>
      </c>
      <c r="L147" s="31"/>
      <c r="M147" s="138" t="s">
        <v>1</v>
      </c>
      <c r="N147" s="139" t="s">
        <v>40</v>
      </c>
      <c r="P147" s="140">
        <f>O147*H147</f>
        <v>0</v>
      </c>
      <c r="Q147" s="140">
        <v>2.2000000000000001E-4</v>
      </c>
      <c r="R147" s="140">
        <f>Q147*H147</f>
        <v>9.9660000000000005E-4</v>
      </c>
      <c r="S147" s="140">
        <v>0</v>
      </c>
      <c r="T147" s="141">
        <f>S147*H147</f>
        <v>0</v>
      </c>
      <c r="AR147" s="142" t="s">
        <v>195</v>
      </c>
      <c r="AT147" s="142" t="s">
        <v>154</v>
      </c>
      <c r="AU147" s="142" t="s">
        <v>85</v>
      </c>
      <c r="AY147" s="16" t="s">
        <v>148</v>
      </c>
      <c r="BE147" s="143">
        <f>IF(N147="základní",J147,0)</f>
        <v>0</v>
      </c>
      <c r="BF147" s="143">
        <f>IF(N147="snížená",J147,0)</f>
        <v>0</v>
      </c>
      <c r="BG147" s="143">
        <f>IF(N147="zákl. přenesená",J147,0)</f>
        <v>0</v>
      </c>
      <c r="BH147" s="143">
        <f>IF(N147="sníž. přenesená",J147,0)</f>
        <v>0</v>
      </c>
      <c r="BI147" s="143">
        <f>IF(N147="nulová",J147,0)</f>
        <v>0</v>
      </c>
      <c r="BJ147" s="16" t="s">
        <v>80</v>
      </c>
      <c r="BK147" s="143">
        <f>ROUND(I147*H147,2)</f>
        <v>0</v>
      </c>
      <c r="BL147" s="16" t="s">
        <v>195</v>
      </c>
      <c r="BM147" s="142" t="s">
        <v>302</v>
      </c>
    </row>
    <row r="148" spans="2:65" s="1" customFormat="1" ht="10">
      <c r="B148" s="31"/>
      <c r="D148" s="144" t="s">
        <v>161</v>
      </c>
      <c r="F148" s="145" t="s">
        <v>303</v>
      </c>
      <c r="I148" s="146"/>
      <c r="L148" s="31"/>
      <c r="M148" s="147"/>
      <c r="T148" s="55"/>
      <c r="AT148" s="16" t="s">
        <v>161</v>
      </c>
      <c r="AU148" s="16" t="s">
        <v>85</v>
      </c>
    </row>
    <row r="149" spans="2:65" s="13" customFormat="1" ht="10">
      <c r="B149" s="155"/>
      <c r="D149" s="149" t="s">
        <v>163</v>
      </c>
      <c r="E149" s="156" t="s">
        <v>1</v>
      </c>
      <c r="F149" s="157" t="s">
        <v>758</v>
      </c>
      <c r="H149" s="158">
        <v>0.09</v>
      </c>
      <c r="I149" s="159"/>
      <c r="L149" s="155"/>
      <c r="M149" s="160"/>
      <c r="T149" s="161"/>
      <c r="AT149" s="156" t="s">
        <v>163</v>
      </c>
      <c r="AU149" s="156" t="s">
        <v>85</v>
      </c>
      <c r="AV149" s="13" t="s">
        <v>85</v>
      </c>
      <c r="AW149" s="13" t="s">
        <v>31</v>
      </c>
      <c r="AX149" s="13" t="s">
        <v>75</v>
      </c>
      <c r="AY149" s="156" t="s">
        <v>148</v>
      </c>
    </row>
    <row r="150" spans="2:65" s="13" customFormat="1" ht="10">
      <c r="B150" s="155"/>
      <c r="D150" s="149" t="s">
        <v>163</v>
      </c>
      <c r="E150" s="156" t="s">
        <v>1</v>
      </c>
      <c r="F150" s="157" t="s">
        <v>736</v>
      </c>
      <c r="H150" s="158">
        <v>1.58</v>
      </c>
      <c r="I150" s="159"/>
      <c r="L150" s="155"/>
      <c r="M150" s="160"/>
      <c r="T150" s="161"/>
      <c r="AT150" s="156" t="s">
        <v>163</v>
      </c>
      <c r="AU150" s="156" t="s">
        <v>85</v>
      </c>
      <c r="AV150" s="13" t="s">
        <v>85</v>
      </c>
      <c r="AW150" s="13" t="s">
        <v>31</v>
      </c>
      <c r="AX150" s="13" t="s">
        <v>75</v>
      </c>
      <c r="AY150" s="156" t="s">
        <v>148</v>
      </c>
    </row>
    <row r="151" spans="2:65" s="13" customFormat="1" ht="10">
      <c r="B151" s="155"/>
      <c r="D151" s="149" t="s">
        <v>163</v>
      </c>
      <c r="E151" s="156" t="s">
        <v>1</v>
      </c>
      <c r="F151" s="157" t="s">
        <v>759</v>
      </c>
      <c r="H151" s="158">
        <v>2.48</v>
      </c>
      <c r="I151" s="159"/>
      <c r="L151" s="155"/>
      <c r="M151" s="160"/>
      <c r="T151" s="161"/>
      <c r="AT151" s="156" t="s">
        <v>163</v>
      </c>
      <c r="AU151" s="156" t="s">
        <v>85</v>
      </c>
      <c r="AV151" s="13" t="s">
        <v>85</v>
      </c>
      <c r="AW151" s="13" t="s">
        <v>31</v>
      </c>
      <c r="AX151" s="13" t="s">
        <v>75</v>
      </c>
      <c r="AY151" s="156" t="s">
        <v>148</v>
      </c>
    </row>
    <row r="152" spans="2:65" s="13" customFormat="1" ht="10">
      <c r="B152" s="155"/>
      <c r="D152" s="149" t="s">
        <v>163</v>
      </c>
      <c r="E152" s="156" t="s">
        <v>1</v>
      </c>
      <c r="F152" s="157" t="s">
        <v>760</v>
      </c>
      <c r="H152" s="158">
        <v>0.38</v>
      </c>
      <c r="I152" s="159"/>
      <c r="L152" s="155"/>
      <c r="M152" s="160"/>
      <c r="T152" s="161"/>
      <c r="AT152" s="156" t="s">
        <v>163</v>
      </c>
      <c r="AU152" s="156" t="s">
        <v>85</v>
      </c>
      <c r="AV152" s="13" t="s">
        <v>85</v>
      </c>
      <c r="AW152" s="13" t="s">
        <v>31</v>
      </c>
      <c r="AX152" s="13" t="s">
        <v>75</v>
      </c>
      <c r="AY152" s="156" t="s">
        <v>148</v>
      </c>
    </row>
    <row r="153" spans="2:65" s="14" customFormat="1" ht="10">
      <c r="B153" s="167"/>
      <c r="D153" s="149" t="s">
        <v>163</v>
      </c>
      <c r="E153" s="168" t="s">
        <v>1</v>
      </c>
      <c r="F153" s="169" t="s">
        <v>219</v>
      </c>
      <c r="H153" s="170">
        <v>4.53</v>
      </c>
      <c r="I153" s="171"/>
      <c r="L153" s="167"/>
      <c r="M153" s="172"/>
      <c r="T153" s="173"/>
      <c r="AT153" s="168" t="s">
        <v>163</v>
      </c>
      <c r="AU153" s="168" t="s">
        <v>85</v>
      </c>
      <c r="AV153" s="14" t="s">
        <v>195</v>
      </c>
      <c r="AW153" s="14" t="s">
        <v>31</v>
      </c>
      <c r="AX153" s="14" t="s">
        <v>80</v>
      </c>
      <c r="AY153" s="168" t="s">
        <v>148</v>
      </c>
    </row>
    <row r="154" spans="2:65" s="1" customFormat="1" ht="24.15" customHeight="1">
      <c r="B154" s="130"/>
      <c r="C154" s="131" t="s">
        <v>151</v>
      </c>
      <c r="D154" s="131" t="s">
        <v>154</v>
      </c>
      <c r="E154" s="132" t="s">
        <v>636</v>
      </c>
      <c r="F154" s="133" t="s">
        <v>637</v>
      </c>
      <c r="G154" s="134" t="s">
        <v>214</v>
      </c>
      <c r="H154" s="135">
        <v>4.53</v>
      </c>
      <c r="I154" s="136"/>
      <c r="J154" s="137">
        <f>ROUND(I154*H154,2)</f>
        <v>0</v>
      </c>
      <c r="K154" s="133" t="s">
        <v>194</v>
      </c>
      <c r="L154" s="31"/>
      <c r="M154" s="138" t="s">
        <v>1</v>
      </c>
      <c r="N154" s="139" t="s">
        <v>40</v>
      </c>
      <c r="P154" s="140">
        <f>O154*H154</f>
        <v>0</v>
      </c>
      <c r="Q154" s="140">
        <v>2.3099999999999999E-2</v>
      </c>
      <c r="R154" s="140">
        <f>Q154*H154</f>
        <v>0.104643</v>
      </c>
      <c r="S154" s="140">
        <v>0</v>
      </c>
      <c r="T154" s="141">
        <f>S154*H154</f>
        <v>0</v>
      </c>
      <c r="AR154" s="142" t="s">
        <v>195</v>
      </c>
      <c r="AT154" s="142" t="s">
        <v>154</v>
      </c>
      <c r="AU154" s="142" t="s">
        <v>85</v>
      </c>
      <c r="AY154" s="16" t="s">
        <v>148</v>
      </c>
      <c r="BE154" s="143">
        <f>IF(N154="základní",J154,0)</f>
        <v>0</v>
      </c>
      <c r="BF154" s="143">
        <f>IF(N154="snížená",J154,0)</f>
        <v>0</v>
      </c>
      <c r="BG154" s="143">
        <f>IF(N154="zákl. přenesená",J154,0)</f>
        <v>0</v>
      </c>
      <c r="BH154" s="143">
        <f>IF(N154="sníž. přenesená",J154,0)</f>
        <v>0</v>
      </c>
      <c r="BI154" s="143">
        <f>IF(N154="nulová",J154,0)</f>
        <v>0</v>
      </c>
      <c r="BJ154" s="16" t="s">
        <v>80</v>
      </c>
      <c r="BK154" s="143">
        <f>ROUND(I154*H154,2)</f>
        <v>0</v>
      </c>
      <c r="BL154" s="16" t="s">
        <v>195</v>
      </c>
      <c r="BM154" s="142" t="s">
        <v>638</v>
      </c>
    </row>
    <row r="155" spans="2:65" s="1" customFormat="1" ht="10">
      <c r="B155" s="31"/>
      <c r="D155" s="144" t="s">
        <v>161</v>
      </c>
      <c r="F155" s="145" t="s">
        <v>639</v>
      </c>
      <c r="I155" s="146"/>
      <c r="L155" s="31"/>
      <c r="M155" s="147"/>
      <c r="T155" s="55"/>
      <c r="AT155" s="16" t="s">
        <v>161</v>
      </c>
      <c r="AU155" s="16" t="s">
        <v>85</v>
      </c>
    </row>
    <row r="156" spans="2:65" s="13" customFormat="1" ht="10">
      <c r="B156" s="155"/>
      <c r="D156" s="149" t="s">
        <v>163</v>
      </c>
      <c r="E156" s="156" t="s">
        <v>1</v>
      </c>
      <c r="F156" s="157" t="s">
        <v>758</v>
      </c>
      <c r="H156" s="158">
        <v>0.09</v>
      </c>
      <c r="I156" s="159"/>
      <c r="L156" s="155"/>
      <c r="M156" s="160"/>
      <c r="T156" s="161"/>
      <c r="AT156" s="156" t="s">
        <v>163</v>
      </c>
      <c r="AU156" s="156" t="s">
        <v>85</v>
      </c>
      <c r="AV156" s="13" t="s">
        <v>85</v>
      </c>
      <c r="AW156" s="13" t="s">
        <v>31</v>
      </c>
      <c r="AX156" s="13" t="s">
        <v>75</v>
      </c>
      <c r="AY156" s="156" t="s">
        <v>148</v>
      </c>
    </row>
    <row r="157" spans="2:65" s="13" customFormat="1" ht="10">
      <c r="B157" s="155"/>
      <c r="D157" s="149" t="s">
        <v>163</v>
      </c>
      <c r="E157" s="156" t="s">
        <v>1</v>
      </c>
      <c r="F157" s="157" t="s">
        <v>736</v>
      </c>
      <c r="H157" s="158">
        <v>1.58</v>
      </c>
      <c r="I157" s="159"/>
      <c r="L157" s="155"/>
      <c r="M157" s="160"/>
      <c r="T157" s="161"/>
      <c r="AT157" s="156" t="s">
        <v>163</v>
      </c>
      <c r="AU157" s="156" t="s">
        <v>85</v>
      </c>
      <c r="AV157" s="13" t="s">
        <v>85</v>
      </c>
      <c r="AW157" s="13" t="s">
        <v>31</v>
      </c>
      <c r="AX157" s="13" t="s">
        <v>75</v>
      </c>
      <c r="AY157" s="156" t="s">
        <v>148</v>
      </c>
    </row>
    <row r="158" spans="2:65" s="13" customFormat="1" ht="10">
      <c r="B158" s="155"/>
      <c r="D158" s="149" t="s">
        <v>163</v>
      </c>
      <c r="E158" s="156" t="s">
        <v>1</v>
      </c>
      <c r="F158" s="157" t="s">
        <v>759</v>
      </c>
      <c r="H158" s="158">
        <v>2.48</v>
      </c>
      <c r="I158" s="159"/>
      <c r="L158" s="155"/>
      <c r="M158" s="160"/>
      <c r="T158" s="161"/>
      <c r="AT158" s="156" t="s">
        <v>163</v>
      </c>
      <c r="AU158" s="156" t="s">
        <v>85</v>
      </c>
      <c r="AV158" s="13" t="s">
        <v>85</v>
      </c>
      <c r="AW158" s="13" t="s">
        <v>31</v>
      </c>
      <c r="AX158" s="13" t="s">
        <v>75</v>
      </c>
      <c r="AY158" s="156" t="s">
        <v>148</v>
      </c>
    </row>
    <row r="159" spans="2:65" s="13" customFormat="1" ht="10">
      <c r="B159" s="155"/>
      <c r="D159" s="149" t="s">
        <v>163</v>
      </c>
      <c r="E159" s="156" t="s">
        <v>1</v>
      </c>
      <c r="F159" s="157" t="s">
        <v>760</v>
      </c>
      <c r="H159" s="158">
        <v>0.38</v>
      </c>
      <c r="I159" s="159"/>
      <c r="L159" s="155"/>
      <c r="M159" s="160"/>
      <c r="T159" s="161"/>
      <c r="AT159" s="156" t="s">
        <v>163</v>
      </c>
      <c r="AU159" s="156" t="s">
        <v>85</v>
      </c>
      <c r="AV159" s="13" t="s">
        <v>85</v>
      </c>
      <c r="AW159" s="13" t="s">
        <v>31</v>
      </c>
      <c r="AX159" s="13" t="s">
        <v>75</v>
      </c>
      <c r="AY159" s="156" t="s">
        <v>148</v>
      </c>
    </row>
    <row r="160" spans="2:65" s="14" customFormat="1" ht="10">
      <c r="B160" s="167"/>
      <c r="D160" s="149" t="s">
        <v>163</v>
      </c>
      <c r="E160" s="168" t="s">
        <v>1</v>
      </c>
      <c r="F160" s="169" t="s">
        <v>219</v>
      </c>
      <c r="H160" s="170">
        <v>4.53</v>
      </c>
      <c r="I160" s="171"/>
      <c r="L160" s="167"/>
      <c r="M160" s="172"/>
      <c r="T160" s="173"/>
      <c r="AT160" s="168" t="s">
        <v>163</v>
      </c>
      <c r="AU160" s="168" t="s">
        <v>85</v>
      </c>
      <c r="AV160" s="14" t="s">
        <v>195</v>
      </c>
      <c r="AW160" s="14" t="s">
        <v>31</v>
      </c>
      <c r="AX160" s="14" t="s">
        <v>80</v>
      </c>
      <c r="AY160" s="168" t="s">
        <v>148</v>
      </c>
    </row>
    <row r="161" spans="2:65" s="1" customFormat="1" ht="24.15" customHeight="1">
      <c r="B161" s="130"/>
      <c r="C161" s="131" t="s">
        <v>220</v>
      </c>
      <c r="D161" s="131" t="s">
        <v>154</v>
      </c>
      <c r="E161" s="132" t="s">
        <v>304</v>
      </c>
      <c r="F161" s="133" t="s">
        <v>305</v>
      </c>
      <c r="G161" s="134" t="s">
        <v>214</v>
      </c>
      <c r="H161" s="135">
        <v>4.53</v>
      </c>
      <c r="I161" s="136"/>
      <c r="J161" s="137">
        <f>ROUND(I161*H161,2)</f>
        <v>0</v>
      </c>
      <c r="K161" s="133" t="s">
        <v>194</v>
      </c>
      <c r="L161" s="31"/>
      <c r="M161" s="138" t="s">
        <v>1</v>
      </c>
      <c r="N161" s="139" t="s">
        <v>40</v>
      </c>
      <c r="P161" s="140">
        <f>O161*H161</f>
        <v>0</v>
      </c>
      <c r="Q161" s="140">
        <v>2.7499999999999998E-3</v>
      </c>
      <c r="R161" s="140">
        <f>Q161*H161</f>
        <v>1.24575E-2</v>
      </c>
      <c r="S161" s="140">
        <v>0</v>
      </c>
      <c r="T161" s="141">
        <f>S161*H161</f>
        <v>0</v>
      </c>
      <c r="AR161" s="142" t="s">
        <v>195</v>
      </c>
      <c r="AT161" s="142" t="s">
        <v>154</v>
      </c>
      <c r="AU161" s="142" t="s">
        <v>85</v>
      </c>
      <c r="AY161" s="16" t="s">
        <v>148</v>
      </c>
      <c r="BE161" s="143">
        <f>IF(N161="základní",J161,0)</f>
        <v>0</v>
      </c>
      <c r="BF161" s="143">
        <f>IF(N161="snížená",J161,0)</f>
        <v>0</v>
      </c>
      <c r="BG161" s="143">
        <f>IF(N161="zákl. přenesená",J161,0)</f>
        <v>0</v>
      </c>
      <c r="BH161" s="143">
        <f>IF(N161="sníž. přenesená",J161,0)</f>
        <v>0</v>
      </c>
      <c r="BI161" s="143">
        <f>IF(N161="nulová",J161,0)</f>
        <v>0</v>
      </c>
      <c r="BJ161" s="16" t="s">
        <v>80</v>
      </c>
      <c r="BK161" s="143">
        <f>ROUND(I161*H161,2)</f>
        <v>0</v>
      </c>
      <c r="BL161" s="16" t="s">
        <v>195</v>
      </c>
      <c r="BM161" s="142" t="s">
        <v>306</v>
      </c>
    </row>
    <row r="162" spans="2:65" s="1" customFormat="1" ht="10">
      <c r="B162" s="31"/>
      <c r="D162" s="144" t="s">
        <v>161</v>
      </c>
      <c r="F162" s="145" t="s">
        <v>307</v>
      </c>
      <c r="I162" s="146"/>
      <c r="L162" s="31"/>
      <c r="M162" s="147"/>
      <c r="T162" s="55"/>
      <c r="AT162" s="16" t="s">
        <v>161</v>
      </c>
      <c r="AU162" s="16" t="s">
        <v>85</v>
      </c>
    </row>
    <row r="163" spans="2:65" s="13" customFormat="1" ht="10">
      <c r="B163" s="155"/>
      <c r="D163" s="149" t="s">
        <v>163</v>
      </c>
      <c r="E163" s="156" t="s">
        <v>1</v>
      </c>
      <c r="F163" s="157" t="s">
        <v>758</v>
      </c>
      <c r="H163" s="158">
        <v>0.09</v>
      </c>
      <c r="I163" s="159"/>
      <c r="L163" s="155"/>
      <c r="M163" s="160"/>
      <c r="T163" s="161"/>
      <c r="AT163" s="156" t="s">
        <v>163</v>
      </c>
      <c r="AU163" s="156" t="s">
        <v>85</v>
      </c>
      <c r="AV163" s="13" t="s">
        <v>85</v>
      </c>
      <c r="AW163" s="13" t="s">
        <v>31</v>
      </c>
      <c r="AX163" s="13" t="s">
        <v>75</v>
      </c>
      <c r="AY163" s="156" t="s">
        <v>148</v>
      </c>
    </row>
    <row r="164" spans="2:65" s="13" customFormat="1" ht="10">
      <c r="B164" s="155"/>
      <c r="D164" s="149" t="s">
        <v>163</v>
      </c>
      <c r="E164" s="156" t="s">
        <v>1</v>
      </c>
      <c r="F164" s="157" t="s">
        <v>736</v>
      </c>
      <c r="H164" s="158">
        <v>1.58</v>
      </c>
      <c r="I164" s="159"/>
      <c r="L164" s="155"/>
      <c r="M164" s="160"/>
      <c r="T164" s="161"/>
      <c r="AT164" s="156" t="s">
        <v>163</v>
      </c>
      <c r="AU164" s="156" t="s">
        <v>85</v>
      </c>
      <c r="AV164" s="13" t="s">
        <v>85</v>
      </c>
      <c r="AW164" s="13" t="s">
        <v>31</v>
      </c>
      <c r="AX164" s="13" t="s">
        <v>75</v>
      </c>
      <c r="AY164" s="156" t="s">
        <v>148</v>
      </c>
    </row>
    <row r="165" spans="2:65" s="13" customFormat="1" ht="10">
      <c r="B165" s="155"/>
      <c r="D165" s="149" t="s">
        <v>163</v>
      </c>
      <c r="E165" s="156" t="s">
        <v>1</v>
      </c>
      <c r="F165" s="157" t="s">
        <v>759</v>
      </c>
      <c r="H165" s="158">
        <v>2.48</v>
      </c>
      <c r="I165" s="159"/>
      <c r="L165" s="155"/>
      <c r="M165" s="160"/>
      <c r="T165" s="161"/>
      <c r="AT165" s="156" t="s">
        <v>163</v>
      </c>
      <c r="AU165" s="156" t="s">
        <v>85</v>
      </c>
      <c r="AV165" s="13" t="s">
        <v>85</v>
      </c>
      <c r="AW165" s="13" t="s">
        <v>31</v>
      </c>
      <c r="AX165" s="13" t="s">
        <v>75</v>
      </c>
      <c r="AY165" s="156" t="s">
        <v>148</v>
      </c>
    </row>
    <row r="166" spans="2:65" s="13" customFormat="1" ht="10">
      <c r="B166" s="155"/>
      <c r="D166" s="149" t="s">
        <v>163</v>
      </c>
      <c r="E166" s="156" t="s">
        <v>1</v>
      </c>
      <c r="F166" s="157" t="s">
        <v>760</v>
      </c>
      <c r="H166" s="158">
        <v>0.38</v>
      </c>
      <c r="I166" s="159"/>
      <c r="L166" s="155"/>
      <c r="M166" s="160"/>
      <c r="T166" s="161"/>
      <c r="AT166" s="156" t="s">
        <v>163</v>
      </c>
      <c r="AU166" s="156" t="s">
        <v>85</v>
      </c>
      <c r="AV166" s="13" t="s">
        <v>85</v>
      </c>
      <c r="AW166" s="13" t="s">
        <v>31</v>
      </c>
      <c r="AX166" s="13" t="s">
        <v>75</v>
      </c>
      <c r="AY166" s="156" t="s">
        <v>148</v>
      </c>
    </row>
    <row r="167" spans="2:65" s="14" customFormat="1" ht="10">
      <c r="B167" s="167"/>
      <c r="D167" s="149" t="s">
        <v>163</v>
      </c>
      <c r="E167" s="168" t="s">
        <v>1</v>
      </c>
      <c r="F167" s="169" t="s">
        <v>219</v>
      </c>
      <c r="H167" s="170">
        <v>4.53</v>
      </c>
      <c r="I167" s="171"/>
      <c r="L167" s="167"/>
      <c r="M167" s="172"/>
      <c r="T167" s="173"/>
      <c r="AT167" s="168" t="s">
        <v>163</v>
      </c>
      <c r="AU167" s="168" t="s">
        <v>85</v>
      </c>
      <c r="AV167" s="14" t="s">
        <v>195</v>
      </c>
      <c r="AW167" s="14" t="s">
        <v>31</v>
      </c>
      <c r="AX167" s="14" t="s">
        <v>80</v>
      </c>
      <c r="AY167" s="168" t="s">
        <v>148</v>
      </c>
    </row>
    <row r="168" spans="2:65" s="11" customFormat="1" ht="22.75" customHeight="1">
      <c r="B168" s="118"/>
      <c r="D168" s="119" t="s">
        <v>74</v>
      </c>
      <c r="E168" s="128" t="s">
        <v>308</v>
      </c>
      <c r="F168" s="128" t="s">
        <v>309</v>
      </c>
      <c r="I168" s="121"/>
      <c r="J168" s="129">
        <f>BK168</f>
        <v>0</v>
      </c>
      <c r="L168" s="118"/>
      <c r="M168" s="123"/>
      <c r="P168" s="124">
        <f>SUM(P169:P170)</f>
        <v>0</v>
      </c>
      <c r="R168" s="124">
        <f>SUM(R169:R170)</f>
        <v>0</v>
      </c>
      <c r="T168" s="125">
        <f>SUM(T169:T170)</f>
        <v>0</v>
      </c>
      <c r="AR168" s="119" t="s">
        <v>80</v>
      </c>
      <c r="AT168" s="126" t="s">
        <v>74</v>
      </c>
      <c r="AU168" s="126" t="s">
        <v>80</v>
      </c>
      <c r="AY168" s="119" t="s">
        <v>148</v>
      </c>
      <c r="BK168" s="127">
        <f>SUM(BK169:BK170)</f>
        <v>0</v>
      </c>
    </row>
    <row r="169" spans="2:65" s="1" customFormat="1" ht="21.75" customHeight="1">
      <c r="B169" s="130"/>
      <c r="C169" s="131" t="s">
        <v>228</v>
      </c>
      <c r="D169" s="131" t="s">
        <v>154</v>
      </c>
      <c r="E169" s="132" t="s">
        <v>310</v>
      </c>
      <c r="F169" s="133" t="s">
        <v>311</v>
      </c>
      <c r="G169" s="134" t="s">
        <v>193</v>
      </c>
      <c r="H169" s="135">
        <v>0.246</v>
      </c>
      <c r="I169" s="136"/>
      <c r="J169" s="137">
        <f>ROUND(I169*H169,2)</f>
        <v>0</v>
      </c>
      <c r="K169" s="133" t="s">
        <v>194</v>
      </c>
      <c r="L169" s="31"/>
      <c r="M169" s="138" t="s">
        <v>1</v>
      </c>
      <c r="N169" s="139" t="s">
        <v>40</v>
      </c>
      <c r="P169" s="140">
        <f>O169*H169</f>
        <v>0</v>
      </c>
      <c r="Q169" s="140">
        <v>0</v>
      </c>
      <c r="R169" s="140">
        <f>Q169*H169</f>
        <v>0</v>
      </c>
      <c r="S169" s="140">
        <v>0</v>
      </c>
      <c r="T169" s="141">
        <f>S169*H169</f>
        <v>0</v>
      </c>
      <c r="AR169" s="142" t="s">
        <v>195</v>
      </c>
      <c r="AT169" s="142" t="s">
        <v>154</v>
      </c>
      <c r="AU169" s="142" t="s">
        <v>85</v>
      </c>
      <c r="AY169" s="16" t="s">
        <v>148</v>
      </c>
      <c r="BE169" s="143">
        <f>IF(N169="základní",J169,0)</f>
        <v>0</v>
      </c>
      <c r="BF169" s="143">
        <f>IF(N169="snížená",J169,0)</f>
        <v>0</v>
      </c>
      <c r="BG169" s="143">
        <f>IF(N169="zákl. přenesená",J169,0)</f>
        <v>0</v>
      </c>
      <c r="BH169" s="143">
        <f>IF(N169="sníž. přenesená",J169,0)</f>
        <v>0</v>
      </c>
      <c r="BI169" s="143">
        <f>IF(N169="nulová",J169,0)</f>
        <v>0</v>
      </c>
      <c r="BJ169" s="16" t="s">
        <v>80</v>
      </c>
      <c r="BK169" s="143">
        <f>ROUND(I169*H169,2)</f>
        <v>0</v>
      </c>
      <c r="BL169" s="16" t="s">
        <v>195</v>
      </c>
      <c r="BM169" s="142" t="s">
        <v>312</v>
      </c>
    </row>
    <row r="170" spans="2:65" s="1" customFormat="1" ht="10">
      <c r="B170" s="31"/>
      <c r="D170" s="144" t="s">
        <v>161</v>
      </c>
      <c r="F170" s="145" t="s">
        <v>313</v>
      </c>
      <c r="I170" s="146"/>
      <c r="L170" s="31"/>
      <c r="M170" s="147"/>
      <c r="T170" s="55"/>
      <c r="AT170" s="16" t="s">
        <v>161</v>
      </c>
      <c r="AU170" s="16" t="s">
        <v>85</v>
      </c>
    </row>
    <row r="171" spans="2:65" s="11" customFormat="1" ht="25.9" customHeight="1">
      <c r="B171" s="118"/>
      <c r="D171" s="119" t="s">
        <v>74</v>
      </c>
      <c r="E171" s="120" t="s">
        <v>146</v>
      </c>
      <c r="F171" s="120" t="s">
        <v>147</v>
      </c>
      <c r="I171" s="121"/>
      <c r="J171" s="122">
        <f>BK171</f>
        <v>0</v>
      </c>
      <c r="L171" s="118"/>
      <c r="M171" s="123"/>
      <c r="P171" s="124">
        <f>P172+P194+P214+P221+P231+P247</f>
        <v>0</v>
      </c>
      <c r="R171" s="124">
        <f>R172+R194+R214+R221+R231+R247</f>
        <v>5.9518577800000001</v>
      </c>
      <c r="T171" s="125">
        <f>T172+T194+T214+T221+T231+T247</f>
        <v>0</v>
      </c>
      <c r="AR171" s="119" t="s">
        <v>85</v>
      </c>
      <c r="AT171" s="126" t="s">
        <v>74</v>
      </c>
      <c r="AU171" s="126" t="s">
        <v>75</v>
      </c>
      <c r="AY171" s="119" t="s">
        <v>148</v>
      </c>
      <c r="BK171" s="127">
        <f>BK172+BK194+BK214+BK221+BK231+BK247</f>
        <v>0</v>
      </c>
    </row>
    <row r="172" spans="2:65" s="11" customFormat="1" ht="22.75" customHeight="1">
      <c r="B172" s="118"/>
      <c r="D172" s="119" t="s">
        <v>74</v>
      </c>
      <c r="E172" s="128" t="s">
        <v>210</v>
      </c>
      <c r="F172" s="128" t="s">
        <v>211</v>
      </c>
      <c r="I172" s="121"/>
      <c r="J172" s="129">
        <f>BK172</f>
        <v>0</v>
      </c>
      <c r="L172" s="118"/>
      <c r="M172" s="123"/>
      <c r="P172" s="124">
        <f>SUM(P173:P193)</f>
        <v>0</v>
      </c>
      <c r="R172" s="124">
        <f>SUM(R173:R193)</f>
        <v>3.7915355000000002</v>
      </c>
      <c r="T172" s="125">
        <f>SUM(T173:T193)</f>
        <v>0</v>
      </c>
      <c r="AR172" s="119" t="s">
        <v>85</v>
      </c>
      <c r="AT172" s="126" t="s">
        <v>74</v>
      </c>
      <c r="AU172" s="126" t="s">
        <v>80</v>
      </c>
      <c r="AY172" s="119" t="s">
        <v>148</v>
      </c>
      <c r="BK172" s="127">
        <f>SUM(BK173:BK193)</f>
        <v>0</v>
      </c>
    </row>
    <row r="173" spans="2:65" s="1" customFormat="1" ht="24.15" customHeight="1">
      <c r="B173" s="130"/>
      <c r="C173" s="131" t="s">
        <v>235</v>
      </c>
      <c r="D173" s="131" t="s">
        <v>154</v>
      </c>
      <c r="E173" s="132" t="s">
        <v>314</v>
      </c>
      <c r="F173" s="133" t="s">
        <v>315</v>
      </c>
      <c r="G173" s="134" t="s">
        <v>214</v>
      </c>
      <c r="H173" s="135">
        <v>204.1</v>
      </c>
      <c r="I173" s="136"/>
      <c r="J173" s="137">
        <f>ROUND(I173*H173,2)</f>
        <v>0</v>
      </c>
      <c r="K173" s="133" t="s">
        <v>194</v>
      </c>
      <c r="L173" s="31"/>
      <c r="M173" s="138" t="s">
        <v>1</v>
      </c>
      <c r="N173" s="139" t="s">
        <v>40</v>
      </c>
      <c r="P173" s="140">
        <f>O173*H173</f>
        <v>0</v>
      </c>
      <c r="Q173" s="140">
        <v>0</v>
      </c>
      <c r="R173" s="140">
        <f>Q173*H173</f>
        <v>0</v>
      </c>
      <c r="S173" s="140">
        <v>0</v>
      </c>
      <c r="T173" s="141">
        <f>S173*H173</f>
        <v>0</v>
      </c>
      <c r="AR173" s="142" t="s">
        <v>215</v>
      </c>
      <c r="AT173" s="142" t="s">
        <v>154</v>
      </c>
      <c r="AU173" s="142" t="s">
        <v>85</v>
      </c>
      <c r="AY173" s="16" t="s">
        <v>148</v>
      </c>
      <c r="BE173" s="143">
        <f>IF(N173="základní",J173,0)</f>
        <v>0</v>
      </c>
      <c r="BF173" s="143">
        <f>IF(N173="snížená",J173,0)</f>
        <v>0</v>
      </c>
      <c r="BG173" s="143">
        <f>IF(N173="zákl. přenesená",J173,0)</f>
        <v>0</v>
      </c>
      <c r="BH173" s="143">
        <f>IF(N173="sníž. přenesená",J173,0)</f>
        <v>0</v>
      </c>
      <c r="BI173" s="143">
        <f>IF(N173="nulová",J173,0)</f>
        <v>0</v>
      </c>
      <c r="BJ173" s="16" t="s">
        <v>80</v>
      </c>
      <c r="BK173" s="143">
        <f>ROUND(I173*H173,2)</f>
        <v>0</v>
      </c>
      <c r="BL173" s="16" t="s">
        <v>215</v>
      </c>
      <c r="BM173" s="142" t="s">
        <v>761</v>
      </c>
    </row>
    <row r="174" spans="2:65" s="1" customFormat="1" ht="10">
      <c r="B174" s="31"/>
      <c r="D174" s="144" t="s">
        <v>161</v>
      </c>
      <c r="F174" s="145" t="s">
        <v>317</v>
      </c>
      <c r="I174" s="146"/>
      <c r="L174" s="31"/>
      <c r="M174" s="147"/>
      <c r="T174" s="55"/>
      <c r="AT174" s="16" t="s">
        <v>161</v>
      </c>
      <c r="AU174" s="16" t="s">
        <v>85</v>
      </c>
    </row>
    <row r="175" spans="2:65" s="1" customFormat="1" ht="16.5" customHeight="1">
      <c r="B175" s="130"/>
      <c r="C175" s="176" t="s">
        <v>243</v>
      </c>
      <c r="D175" s="176" t="s">
        <v>269</v>
      </c>
      <c r="E175" s="177" t="s">
        <v>319</v>
      </c>
      <c r="F175" s="178" t="s">
        <v>320</v>
      </c>
      <c r="G175" s="179" t="s">
        <v>193</v>
      </c>
      <c r="H175" s="180">
        <v>6.5000000000000002E-2</v>
      </c>
      <c r="I175" s="181"/>
      <c r="J175" s="182">
        <f>ROUND(I175*H175,2)</f>
        <v>0</v>
      </c>
      <c r="K175" s="178" t="s">
        <v>158</v>
      </c>
      <c r="L175" s="183"/>
      <c r="M175" s="184" t="s">
        <v>1</v>
      </c>
      <c r="N175" s="185" t="s">
        <v>40</v>
      </c>
      <c r="P175" s="140">
        <f>O175*H175</f>
        <v>0</v>
      </c>
      <c r="Q175" s="140">
        <v>1</v>
      </c>
      <c r="R175" s="140">
        <f>Q175*H175</f>
        <v>6.5000000000000002E-2</v>
      </c>
      <c r="S175" s="140">
        <v>0</v>
      </c>
      <c r="T175" s="141">
        <f>S175*H175</f>
        <v>0</v>
      </c>
      <c r="AR175" s="142" t="s">
        <v>321</v>
      </c>
      <c r="AT175" s="142" t="s">
        <v>269</v>
      </c>
      <c r="AU175" s="142" t="s">
        <v>85</v>
      </c>
      <c r="AY175" s="16" t="s">
        <v>148</v>
      </c>
      <c r="BE175" s="143">
        <f>IF(N175="základní",J175,0)</f>
        <v>0</v>
      </c>
      <c r="BF175" s="143">
        <f>IF(N175="snížená",J175,0)</f>
        <v>0</v>
      </c>
      <c r="BG175" s="143">
        <f>IF(N175="zákl. přenesená",J175,0)</f>
        <v>0</v>
      </c>
      <c r="BH175" s="143">
        <f>IF(N175="sníž. přenesená",J175,0)</f>
        <v>0</v>
      </c>
      <c r="BI175" s="143">
        <f>IF(N175="nulová",J175,0)</f>
        <v>0</v>
      </c>
      <c r="BJ175" s="16" t="s">
        <v>80</v>
      </c>
      <c r="BK175" s="143">
        <f>ROUND(I175*H175,2)</f>
        <v>0</v>
      </c>
      <c r="BL175" s="16" t="s">
        <v>215</v>
      </c>
      <c r="BM175" s="142" t="s">
        <v>762</v>
      </c>
    </row>
    <row r="176" spans="2:65" s="13" customFormat="1" ht="10">
      <c r="B176" s="155"/>
      <c r="D176" s="149" t="s">
        <v>163</v>
      </c>
      <c r="F176" s="157" t="s">
        <v>763</v>
      </c>
      <c r="H176" s="158">
        <v>6.5000000000000002E-2</v>
      </c>
      <c r="I176" s="159"/>
      <c r="L176" s="155"/>
      <c r="M176" s="160"/>
      <c r="T176" s="161"/>
      <c r="AT176" s="156" t="s">
        <v>163</v>
      </c>
      <c r="AU176" s="156" t="s">
        <v>85</v>
      </c>
      <c r="AV176" s="13" t="s">
        <v>85</v>
      </c>
      <c r="AW176" s="13" t="s">
        <v>3</v>
      </c>
      <c r="AX176" s="13" t="s">
        <v>80</v>
      </c>
      <c r="AY176" s="156" t="s">
        <v>148</v>
      </c>
    </row>
    <row r="177" spans="2:65" s="1" customFormat="1" ht="24.15" customHeight="1">
      <c r="B177" s="130"/>
      <c r="C177" s="131" t="s">
        <v>250</v>
      </c>
      <c r="D177" s="131" t="s">
        <v>154</v>
      </c>
      <c r="E177" s="132" t="s">
        <v>324</v>
      </c>
      <c r="F177" s="133" t="s">
        <v>325</v>
      </c>
      <c r="G177" s="134" t="s">
        <v>214</v>
      </c>
      <c r="H177" s="135">
        <v>184</v>
      </c>
      <c r="I177" s="136"/>
      <c r="J177" s="137">
        <f>ROUND(I177*H177,2)</f>
        <v>0</v>
      </c>
      <c r="K177" s="133" t="s">
        <v>194</v>
      </c>
      <c r="L177" s="31"/>
      <c r="M177" s="138" t="s">
        <v>1</v>
      </c>
      <c r="N177" s="139" t="s">
        <v>40</v>
      </c>
      <c r="P177" s="140">
        <f>O177*H177</f>
        <v>0</v>
      </c>
      <c r="Q177" s="140">
        <v>8.8000000000000003E-4</v>
      </c>
      <c r="R177" s="140">
        <f>Q177*H177</f>
        <v>0.16192000000000001</v>
      </c>
      <c r="S177" s="140">
        <v>0</v>
      </c>
      <c r="T177" s="141">
        <f>S177*H177</f>
        <v>0</v>
      </c>
      <c r="AR177" s="142" t="s">
        <v>215</v>
      </c>
      <c r="AT177" s="142" t="s">
        <v>154</v>
      </c>
      <c r="AU177" s="142" t="s">
        <v>85</v>
      </c>
      <c r="AY177" s="16" t="s">
        <v>148</v>
      </c>
      <c r="BE177" s="143">
        <f>IF(N177="základní",J177,0)</f>
        <v>0</v>
      </c>
      <c r="BF177" s="143">
        <f>IF(N177="snížená",J177,0)</f>
        <v>0</v>
      </c>
      <c r="BG177" s="143">
        <f>IF(N177="zákl. přenesená",J177,0)</f>
        <v>0</v>
      </c>
      <c r="BH177" s="143">
        <f>IF(N177="sníž. přenesená",J177,0)</f>
        <v>0</v>
      </c>
      <c r="BI177" s="143">
        <f>IF(N177="nulová",J177,0)</f>
        <v>0</v>
      </c>
      <c r="BJ177" s="16" t="s">
        <v>80</v>
      </c>
      <c r="BK177" s="143">
        <f>ROUND(I177*H177,2)</f>
        <v>0</v>
      </c>
      <c r="BL177" s="16" t="s">
        <v>215</v>
      </c>
      <c r="BM177" s="142" t="s">
        <v>326</v>
      </c>
    </row>
    <row r="178" spans="2:65" s="1" customFormat="1" ht="10">
      <c r="B178" s="31"/>
      <c r="D178" s="144" t="s">
        <v>161</v>
      </c>
      <c r="F178" s="145" t="s">
        <v>327</v>
      </c>
      <c r="I178" s="146"/>
      <c r="L178" s="31"/>
      <c r="M178" s="147"/>
      <c r="T178" s="55"/>
      <c r="AT178" s="16" t="s">
        <v>161</v>
      </c>
      <c r="AU178" s="16" t="s">
        <v>85</v>
      </c>
    </row>
    <row r="179" spans="2:65" s="13" customFormat="1" ht="10">
      <c r="B179" s="155"/>
      <c r="D179" s="149" t="s">
        <v>163</v>
      </c>
      <c r="E179" s="156" t="s">
        <v>1</v>
      </c>
      <c r="F179" s="157" t="s">
        <v>764</v>
      </c>
      <c r="H179" s="158">
        <v>184</v>
      </c>
      <c r="I179" s="159"/>
      <c r="L179" s="155"/>
      <c r="M179" s="160"/>
      <c r="T179" s="161"/>
      <c r="AT179" s="156" t="s">
        <v>163</v>
      </c>
      <c r="AU179" s="156" t="s">
        <v>85</v>
      </c>
      <c r="AV179" s="13" t="s">
        <v>85</v>
      </c>
      <c r="AW179" s="13" t="s">
        <v>31</v>
      </c>
      <c r="AX179" s="13" t="s">
        <v>80</v>
      </c>
      <c r="AY179" s="156" t="s">
        <v>148</v>
      </c>
    </row>
    <row r="180" spans="2:65" s="1" customFormat="1" ht="37.75" customHeight="1">
      <c r="B180" s="130"/>
      <c r="C180" s="176" t="s">
        <v>256</v>
      </c>
      <c r="D180" s="176" t="s">
        <v>269</v>
      </c>
      <c r="E180" s="177" t="s">
        <v>331</v>
      </c>
      <c r="F180" s="178" t="s">
        <v>332</v>
      </c>
      <c r="G180" s="179" t="s">
        <v>214</v>
      </c>
      <c r="H180" s="180">
        <v>230</v>
      </c>
      <c r="I180" s="181"/>
      <c r="J180" s="182">
        <f>ROUND(I180*H180,2)</f>
        <v>0</v>
      </c>
      <c r="K180" s="178" t="s">
        <v>194</v>
      </c>
      <c r="L180" s="183"/>
      <c r="M180" s="184" t="s">
        <v>1</v>
      </c>
      <c r="N180" s="185" t="s">
        <v>40</v>
      </c>
      <c r="P180" s="140">
        <f>O180*H180</f>
        <v>0</v>
      </c>
      <c r="Q180" s="140">
        <v>4.7999999999999996E-3</v>
      </c>
      <c r="R180" s="140">
        <f>Q180*H180</f>
        <v>1.1039999999999999</v>
      </c>
      <c r="S180" s="140">
        <v>0</v>
      </c>
      <c r="T180" s="141">
        <f>S180*H180</f>
        <v>0</v>
      </c>
      <c r="AR180" s="142" t="s">
        <v>321</v>
      </c>
      <c r="AT180" s="142" t="s">
        <v>269</v>
      </c>
      <c r="AU180" s="142" t="s">
        <v>85</v>
      </c>
      <c r="AY180" s="16" t="s">
        <v>148</v>
      </c>
      <c r="BE180" s="143">
        <f>IF(N180="základní",J180,0)</f>
        <v>0</v>
      </c>
      <c r="BF180" s="143">
        <f>IF(N180="snížená",J180,0)</f>
        <v>0</v>
      </c>
      <c r="BG180" s="143">
        <f>IF(N180="zákl. přenesená",J180,0)</f>
        <v>0</v>
      </c>
      <c r="BH180" s="143">
        <f>IF(N180="sníž. přenesená",J180,0)</f>
        <v>0</v>
      </c>
      <c r="BI180" s="143">
        <f>IF(N180="nulová",J180,0)</f>
        <v>0</v>
      </c>
      <c r="BJ180" s="16" t="s">
        <v>80</v>
      </c>
      <c r="BK180" s="143">
        <f>ROUND(I180*H180,2)</f>
        <v>0</v>
      </c>
      <c r="BL180" s="16" t="s">
        <v>215</v>
      </c>
      <c r="BM180" s="142" t="s">
        <v>333</v>
      </c>
    </row>
    <row r="181" spans="2:65" s="13" customFormat="1" ht="10">
      <c r="B181" s="155"/>
      <c r="D181" s="149" t="s">
        <v>163</v>
      </c>
      <c r="F181" s="157" t="s">
        <v>765</v>
      </c>
      <c r="H181" s="158">
        <v>230</v>
      </c>
      <c r="I181" s="159"/>
      <c r="L181" s="155"/>
      <c r="M181" s="160"/>
      <c r="T181" s="161"/>
      <c r="AT181" s="156" t="s">
        <v>163</v>
      </c>
      <c r="AU181" s="156" t="s">
        <v>85</v>
      </c>
      <c r="AV181" s="13" t="s">
        <v>85</v>
      </c>
      <c r="AW181" s="13" t="s">
        <v>3</v>
      </c>
      <c r="AX181" s="13" t="s">
        <v>80</v>
      </c>
      <c r="AY181" s="156" t="s">
        <v>148</v>
      </c>
    </row>
    <row r="182" spans="2:65" s="1" customFormat="1" ht="24.15" customHeight="1">
      <c r="B182" s="130"/>
      <c r="C182" s="131" t="s">
        <v>8</v>
      </c>
      <c r="D182" s="131" t="s">
        <v>154</v>
      </c>
      <c r="E182" s="132" t="s">
        <v>324</v>
      </c>
      <c r="F182" s="133" t="s">
        <v>325</v>
      </c>
      <c r="G182" s="134" t="s">
        <v>214</v>
      </c>
      <c r="H182" s="135">
        <v>184</v>
      </c>
      <c r="I182" s="136"/>
      <c r="J182" s="137">
        <f>ROUND(I182*H182,2)</f>
        <v>0</v>
      </c>
      <c r="K182" s="133" t="s">
        <v>194</v>
      </c>
      <c r="L182" s="31"/>
      <c r="M182" s="138" t="s">
        <v>1</v>
      </c>
      <c r="N182" s="139" t="s">
        <v>40</v>
      </c>
      <c r="P182" s="140">
        <f>O182*H182</f>
        <v>0</v>
      </c>
      <c r="Q182" s="140">
        <v>8.8000000000000003E-4</v>
      </c>
      <c r="R182" s="140">
        <f>Q182*H182</f>
        <v>0.16192000000000001</v>
      </c>
      <c r="S182" s="140">
        <v>0</v>
      </c>
      <c r="T182" s="141">
        <f>S182*H182</f>
        <v>0</v>
      </c>
      <c r="AR182" s="142" t="s">
        <v>215</v>
      </c>
      <c r="AT182" s="142" t="s">
        <v>154</v>
      </c>
      <c r="AU182" s="142" t="s">
        <v>85</v>
      </c>
      <c r="AY182" s="16" t="s">
        <v>148</v>
      </c>
      <c r="BE182" s="143">
        <f>IF(N182="základní",J182,0)</f>
        <v>0</v>
      </c>
      <c r="BF182" s="143">
        <f>IF(N182="snížená",J182,0)</f>
        <v>0</v>
      </c>
      <c r="BG182" s="143">
        <f>IF(N182="zákl. přenesená",J182,0)</f>
        <v>0</v>
      </c>
      <c r="BH182" s="143">
        <f>IF(N182="sníž. přenesená",J182,0)</f>
        <v>0</v>
      </c>
      <c r="BI182" s="143">
        <f>IF(N182="nulová",J182,0)</f>
        <v>0</v>
      </c>
      <c r="BJ182" s="16" t="s">
        <v>80</v>
      </c>
      <c r="BK182" s="143">
        <f>ROUND(I182*H182,2)</f>
        <v>0</v>
      </c>
      <c r="BL182" s="16" t="s">
        <v>215</v>
      </c>
      <c r="BM182" s="142" t="s">
        <v>335</v>
      </c>
    </row>
    <row r="183" spans="2:65" s="1" customFormat="1" ht="10">
      <c r="B183" s="31"/>
      <c r="D183" s="144" t="s">
        <v>161</v>
      </c>
      <c r="F183" s="145" t="s">
        <v>327</v>
      </c>
      <c r="I183" s="146"/>
      <c r="L183" s="31"/>
      <c r="M183" s="147"/>
      <c r="T183" s="55"/>
      <c r="AT183" s="16" t="s">
        <v>161</v>
      </c>
      <c r="AU183" s="16" t="s">
        <v>85</v>
      </c>
    </row>
    <row r="184" spans="2:65" s="13" customFormat="1" ht="10">
      <c r="B184" s="155"/>
      <c r="D184" s="149" t="s">
        <v>163</v>
      </c>
      <c r="E184" s="156" t="s">
        <v>1</v>
      </c>
      <c r="F184" s="157" t="s">
        <v>764</v>
      </c>
      <c r="H184" s="158">
        <v>184</v>
      </c>
      <c r="I184" s="159"/>
      <c r="L184" s="155"/>
      <c r="M184" s="160"/>
      <c r="T184" s="161"/>
      <c r="AT184" s="156" t="s">
        <v>163</v>
      </c>
      <c r="AU184" s="156" t="s">
        <v>85</v>
      </c>
      <c r="AV184" s="13" t="s">
        <v>85</v>
      </c>
      <c r="AW184" s="13" t="s">
        <v>31</v>
      </c>
      <c r="AX184" s="13" t="s">
        <v>80</v>
      </c>
      <c r="AY184" s="156" t="s">
        <v>148</v>
      </c>
    </row>
    <row r="185" spans="2:65" s="1" customFormat="1" ht="24.15" customHeight="1">
      <c r="B185" s="130"/>
      <c r="C185" s="176" t="s">
        <v>264</v>
      </c>
      <c r="D185" s="176" t="s">
        <v>269</v>
      </c>
      <c r="E185" s="177" t="s">
        <v>336</v>
      </c>
      <c r="F185" s="178" t="s">
        <v>337</v>
      </c>
      <c r="G185" s="179" t="s">
        <v>214</v>
      </c>
      <c r="H185" s="180">
        <v>230</v>
      </c>
      <c r="I185" s="181"/>
      <c r="J185" s="182">
        <f>ROUND(I185*H185,2)</f>
        <v>0</v>
      </c>
      <c r="K185" s="178" t="s">
        <v>1</v>
      </c>
      <c r="L185" s="183"/>
      <c r="M185" s="184" t="s">
        <v>1</v>
      </c>
      <c r="N185" s="185" t="s">
        <v>40</v>
      </c>
      <c r="P185" s="140">
        <f>O185*H185</f>
        <v>0</v>
      </c>
      <c r="Q185" s="140">
        <v>4.0000000000000001E-3</v>
      </c>
      <c r="R185" s="140">
        <f>Q185*H185</f>
        <v>0.92</v>
      </c>
      <c r="S185" s="140">
        <v>0</v>
      </c>
      <c r="T185" s="141">
        <f>S185*H185</f>
        <v>0</v>
      </c>
      <c r="AR185" s="142" t="s">
        <v>321</v>
      </c>
      <c r="AT185" s="142" t="s">
        <v>269</v>
      </c>
      <c r="AU185" s="142" t="s">
        <v>85</v>
      </c>
      <c r="AY185" s="16" t="s">
        <v>148</v>
      </c>
      <c r="BE185" s="143">
        <f>IF(N185="základní",J185,0)</f>
        <v>0</v>
      </c>
      <c r="BF185" s="143">
        <f>IF(N185="snížená",J185,0)</f>
        <v>0</v>
      </c>
      <c r="BG185" s="143">
        <f>IF(N185="zákl. přenesená",J185,0)</f>
        <v>0</v>
      </c>
      <c r="BH185" s="143">
        <f>IF(N185="sníž. přenesená",J185,0)</f>
        <v>0</v>
      </c>
      <c r="BI185" s="143">
        <f>IF(N185="nulová",J185,0)</f>
        <v>0</v>
      </c>
      <c r="BJ185" s="16" t="s">
        <v>80</v>
      </c>
      <c r="BK185" s="143">
        <f>ROUND(I185*H185,2)</f>
        <v>0</v>
      </c>
      <c r="BL185" s="16" t="s">
        <v>215</v>
      </c>
      <c r="BM185" s="142" t="s">
        <v>338</v>
      </c>
    </row>
    <row r="186" spans="2:65" s="13" customFormat="1" ht="10">
      <c r="B186" s="155"/>
      <c r="D186" s="149" t="s">
        <v>163</v>
      </c>
      <c r="F186" s="157" t="s">
        <v>765</v>
      </c>
      <c r="H186" s="158">
        <v>230</v>
      </c>
      <c r="I186" s="159"/>
      <c r="L186" s="155"/>
      <c r="M186" s="160"/>
      <c r="T186" s="161"/>
      <c r="AT186" s="156" t="s">
        <v>163</v>
      </c>
      <c r="AU186" s="156" t="s">
        <v>85</v>
      </c>
      <c r="AV186" s="13" t="s">
        <v>85</v>
      </c>
      <c r="AW186" s="13" t="s">
        <v>3</v>
      </c>
      <c r="AX186" s="13" t="s">
        <v>80</v>
      </c>
      <c r="AY186" s="156" t="s">
        <v>148</v>
      </c>
    </row>
    <row r="187" spans="2:65" s="1" customFormat="1" ht="24.15" customHeight="1">
      <c r="B187" s="130"/>
      <c r="C187" s="131" t="s">
        <v>273</v>
      </c>
      <c r="D187" s="131" t="s">
        <v>154</v>
      </c>
      <c r="E187" s="132" t="s">
        <v>324</v>
      </c>
      <c r="F187" s="133" t="s">
        <v>325</v>
      </c>
      <c r="G187" s="134" t="s">
        <v>214</v>
      </c>
      <c r="H187" s="135">
        <v>204.1</v>
      </c>
      <c r="I187" s="136"/>
      <c r="J187" s="137">
        <f>ROUND(I187*H187,2)</f>
        <v>0</v>
      </c>
      <c r="K187" s="133" t="s">
        <v>194</v>
      </c>
      <c r="L187" s="31"/>
      <c r="M187" s="138" t="s">
        <v>1</v>
      </c>
      <c r="N187" s="139" t="s">
        <v>40</v>
      </c>
      <c r="P187" s="140">
        <f>O187*H187</f>
        <v>0</v>
      </c>
      <c r="Q187" s="140">
        <v>8.8000000000000003E-4</v>
      </c>
      <c r="R187" s="140">
        <f>Q187*H187</f>
        <v>0.17960799999999999</v>
      </c>
      <c r="S187" s="140">
        <v>0</v>
      </c>
      <c r="T187" s="141">
        <f>S187*H187</f>
        <v>0</v>
      </c>
      <c r="AR187" s="142" t="s">
        <v>215</v>
      </c>
      <c r="AT187" s="142" t="s">
        <v>154</v>
      </c>
      <c r="AU187" s="142" t="s">
        <v>85</v>
      </c>
      <c r="AY187" s="16" t="s">
        <v>148</v>
      </c>
      <c r="BE187" s="143">
        <f>IF(N187="základní",J187,0)</f>
        <v>0</v>
      </c>
      <c r="BF187" s="143">
        <f>IF(N187="snížená",J187,0)</f>
        <v>0</v>
      </c>
      <c r="BG187" s="143">
        <f>IF(N187="zákl. přenesená",J187,0)</f>
        <v>0</v>
      </c>
      <c r="BH187" s="143">
        <f>IF(N187="sníž. přenesená",J187,0)</f>
        <v>0</v>
      </c>
      <c r="BI187" s="143">
        <f>IF(N187="nulová",J187,0)</f>
        <v>0</v>
      </c>
      <c r="BJ187" s="16" t="s">
        <v>80</v>
      </c>
      <c r="BK187" s="143">
        <f>ROUND(I187*H187,2)</f>
        <v>0</v>
      </c>
      <c r="BL187" s="16" t="s">
        <v>215</v>
      </c>
      <c r="BM187" s="142" t="s">
        <v>340</v>
      </c>
    </row>
    <row r="188" spans="2:65" s="1" customFormat="1" ht="10">
      <c r="B188" s="31"/>
      <c r="D188" s="144" t="s">
        <v>161</v>
      </c>
      <c r="F188" s="145" t="s">
        <v>327</v>
      </c>
      <c r="I188" s="146"/>
      <c r="L188" s="31"/>
      <c r="M188" s="147"/>
      <c r="T188" s="55"/>
      <c r="AT188" s="16" t="s">
        <v>161</v>
      </c>
      <c r="AU188" s="16" t="s">
        <v>85</v>
      </c>
    </row>
    <row r="189" spans="2:65" s="13" customFormat="1" ht="10">
      <c r="B189" s="155"/>
      <c r="D189" s="149" t="s">
        <v>163</v>
      </c>
      <c r="E189" s="156" t="s">
        <v>1</v>
      </c>
      <c r="F189" s="157" t="s">
        <v>766</v>
      </c>
      <c r="H189" s="158">
        <v>204.1</v>
      </c>
      <c r="I189" s="159"/>
      <c r="L189" s="155"/>
      <c r="M189" s="160"/>
      <c r="T189" s="161"/>
      <c r="AT189" s="156" t="s">
        <v>163</v>
      </c>
      <c r="AU189" s="156" t="s">
        <v>85</v>
      </c>
      <c r="AV189" s="13" t="s">
        <v>85</v>
      </c>
      <c r="AW189" s="13" t="s">
        <v>31</v>
      </c>
      <c r="AX189" s="13" t="s">
        <v>80</v>
      </c>
      <c r="AY189" s="156" t="s">
        <v>148</v>
      </c>
    </row>
    <row r="190" spans="2:65" s="1" customFormat="1" ht="24.15" customHeight="1">
      <c r="B190" s="130"/>
      <c r="C190" s="176" t="s">
        <v>345</v>
      </c>
      <c r="D190" s="176" t="s">
        <v>269</v>
      </c>
      <c r="E190" s="177" t="s">
        <v>341</v>
      </c>
      <c r="F190" s="178" t="s">
        <v>342</v>
      </c>
      <c r="G190" s="179" t="s">
        <v>214</v>
      </c>
      <c r="H190" s="180">
        <v>255.125</v>
      </c>
      <c r="I190" s="181"/>
      <c r="J190" s="182">
        <f>ROUND(I190*H190,2)</f>
        <v>0</v>
      </c>
      <c r="K190" s="178" t="s">
        <v>1</v>
      </c>
      <c r="L190" s="183"/>
      <c r="M190" s="184" t="s">
        <v>1</v>
      </c>
      <c r="N190" s="185" t="s">
        <v>40</v>
      </c>
      <c r="P190" s="140">
        <f>O190*H190</f>
        <v>0</v>
      </c>
      <c r="Q190" s="140">
        <v>4.7000000000000002E-3</v>
      </c>
      <c r="R190" s="140">
        <f>Q190*H190</f>
        <v>1.1990875000000001</v>
      </c>
      <c r="S190" s="140">
        <v>0</v>
      </c>
      <c r="T190" s="141">
        <f>S190*H190</f>
        <v>0</v>
      </c>
      <c r="AR190" s="142" t="s">
        <v>321</v>
      </c>
      <c r="AT190" s="142" t="s">
        <v>269</v>
      </c>
      <c r="AU190" s="142" t="s">
        <v>85</v>
      </c>
      <c r="AY190" s="16" t="s">
        <v>148</v>
      </c>
      <c r="BE190" s="143">
        <f>IF(N190="základní",J190,0)</f>
        <v>0</v>
      </c>
      <c r="BF190" s="143">
        <f>IF(N190="snížená",J190,0)</f>
        <v>0</v>
      </c>
      <c r="BG190" s="143">
        <f>IF(N190="zákl. přenesená",J190,0)</f>
        <v>0</v>
      </c>
      <c r="BH190" s="143">
        <f>IF(N190="sníž. přenesená",J190,0)</f>
        <v>0</v>
      </c>
      <c r="BI190" s="143">
        <f>IF(N190="nulová",J190,0)</f>
        <v>0</v>
      </c>
      <c r="BJ190" s="16" t="s">
        <v>80</v>
      </c>
      <c r="BK190" s="143">
        <f>ROUND(I190*H190,2)</f>
        <v>0</v>
      </c>
      <c r="BL190" s="16" t="s">
        <v>215</v>
      </c>
      <c r="BM190" s="142" t="s">
        <v>343</v>
      </c>
    </row>
    <row r="191" spans="2:65" s="13" customFormat="1" ht="10">
      <c r="B191" s="155"/>
      <c r="D191" s="149" t="s">
        <v>163</v>
      </c>
      <c r="F191" s="157" t="s">
        <v>767</v>
      </c>
      <c r="H191" s="158">
        <v>255.125</v>
      </c>
      <c r="I191" s="159"/>
      <c r="L191" s="155"/>
      <c r="M191" s="160"/>
      <c r="T191" s="161"/>
      <c r="AT191" s="156" t="s">
        <v>163</v>
      </c>
      <c r="AU191" s="156" t="s">
        <v>85</v>
      </c>
      <c r="AV191" s="13" t="s">
        <v>85</v>
      </c>
      <c r="AW191" s="13" t="s">
        <v>3</v>
      </c>
      <c r="AX191" s="13" t="s">
        <v>80</v>
      </c>
      <c r="AY191" s="156" t="s">
        <v>148</v>
      </c>
    </row>
    <row r="192" spans="2:65" s="1" customFormat="1" ht="24.15" customHeight="1">
      <c r="B192" s="130"/>
      <c r="C192" s="131" t="s">
        <v>215</v>
      </c>
      <c r="D192" s="131" t="s">
        <v>154</v>
      </c>
      <c r="E192" s="132" t="s">
        <v>346</v>
      </c>
      <c r="F192" s="133" t="s">
        <v>347</v>
      </c>
      <c r="G192" s="134" t="s">
        <v>193</v>
      </c>
      <c r="H192" s="135">
        <v>3.7919999999999998</v>
      </c>
      <c r="I192" s="136"/>
      <c r="J192" s="137">
        <f>ROUND(I192*H192,2)</f>
        <v>0</v>
      </c>
      <c r="K192" s="133" t="s">
        <v>194</v>
      </c>
      <c r="L192" s="31"/>
      <c r="M192" s="138" t="s">
        <v>1</v>
      </c>
      <c r="N192" s="139" t="s">
        <v>40</v>
      </c>
      <c r="P192" s="140">
        <f>O192*H192</f>
        <v>0</v>
      </c>
      <c r="Q192" s="140">
        <v>0</v>
      </c>
      <c r="R192" s="140">
        <f>Q192*H192</f>
        <v>0</v>
      </c>
      <c r="S192" s="140">
        <v>0</v>
      </c>
      <c r="T192" s="141">
        <f>S192*H192</f>
        <v>0</v>
      </c>
      <c r="AR192" s="142" t="s">
        <v>215</v>
      </c>
      <c r="AT192" s="142" t="s">
        <v>154</v>
      </c>
      <c r="AU192" s="142" t="s">
        <v>85</v>
      </c>
      <c r="AY192" s="16" t="s">
        <v>148</v>
      </c>
      <c r="BE192" s="143">
        <f>IF(N192="základní",J192,0)</f>
        <v>0</v>
      </c>
      <c r="BF192" s="143">
        <f>IF(N192="snížená",J192,0)</f>
        <v>0</v>
      </c>
      <c r="BG192" s="143">
        <f>IF(N192="zákl. přenesená",J192,0)</f>
        <v>0</v>
      </c>
      <c r="BH192" s="143">
        <f>IF(N192="sníž. přenesená",J192,0)</f>
        <v>0</v>
      </c>
      <c r="BI192" s="143">
        <f>IF(N192="nulová",J192,0)</f>
        <v>0</v>
      </c>
      <c r="BJ192" s="16" t="s">
        <v>80</v>
      </c>
      <c r="BK192" s="143">
        <f>ROUND(I192*H192,2)</f>
        <v>0</v>
      </c>
      <c r="BL192" s="16" t="s">
        <v>215</v>
      </c>
      <c r="BM192" s="142" t="s">
        <v>348</v>
      </c>
    </row>
    <row r="193" spans="2:65" s="1" customFormat="1" ht="10">
      <c r="B193" s="31"/>
      <c r="D193" s="144" t="s">
        <v>161</v>
      </c>
      <c r="F193" s="145" t="s">
        <v>349</v>
      </c>
      <c r="I193" s="146"/>
      <c r="L193" s="31"/>
      <c r="M193" s="147"/>
      <c r="T193" s="55"/>
      <c r="AT193" s="16" t="s">
        <v>161</v>
      </c>
      <c r="AU193" s="16" t="s">
        <v>85</v>
      </c>
    </row>
    <row r="194" spans="2:65" s="11" customFormat="1" ht="22.75" customHeight="1">
      <c r="B194" s="118"/>
      <c r="D194" s="119" t="s">
        <v>74</v>
      </c>
      <c r="E194" s="128" t="s">
        <v>226</v>
      </c>
      <c r="F194" s="128" t="s">
        <v>227</v>
      </c>
      <c r="I194" s="121"/>
      <c r="J194" s="129">
        <f>BK194</f>
        <v>0</v>
      </c>
      <c r="L194" s="118"/>
      <c r="M194" s="123"/>
      <c r="P194" s="124">
        <f>SUM(P195:P213)</f>
        <v>0</v>
      </c>
      <c r="R194" s="124">
        <f>SUM(R195:R213)</f>
        <v>1.77150728</v>
      </c>
      <c r="T194" s="125">
        <f>SUM(T195:T213)</f>
        <v>0</v>
      </c>
      <c r="AR194" s="119" t="s">
        <v>85</v>
      </c>
      <c r="AT194" s="126" t="s">
        <v>74</v>
      </c>
      <c r="AU194" s="126" t="s">
        <v>80</v>
      </c>
      <c r="AY194" s="119" t="s">
        <v>148</v>
      </c>
      <c r="BK194" s="127">
        <f>SUM(BK195:BK213)</f>
        <v>0</v>
      </c>
    </row>
    <row r="195" spans="2:65" s="1" customFormat="1" ht="16.5" customHeight="1">
      <c r="B195" s="130"/>
      <c r="C195" s="131" t="s">
        <v>354</v>
      </c>
      <c r="D195" s="131" t="s">
        <v>154</v>
      </c>
      <c r="E195" s="132" t="s">
        <v>661</v>
      </c>
      <c r="F195" s="133" t="s">
        <v>662</v>
      </c>
      <c r="G195" s="134" t="s">
        <v>214</v>
      </c>
      <c r="H195" s="135">
        <v>27.51</v>
      </c>
      <c r="I195" s="136"/>
      <c r="J195" s="137">
        <f>ROUND(I195*H195,2)</f>
        <v>0</v>
      </c>
      <c r="K195" s="133" t="s">
        <v>1</v>
      </c>
      <c r="L195" s="31"/>
      <c r="M195" s="138" t="s">
        <v>1</v>
      </c>
      <c r="N195" s="139" t="s">
        <v>40</v>
      </c>
      <c r="P195" s="140">
        <f>O195*H195</f>
        <v>0</v>
      </c>
      <c r="Q195" s="140">
        <v>6.1199999999999996E-3</v>
      </c>
      <c r="R195" s="140">
        <f>Q195*H195</f>
        <v>0.16836119999999999</v>
      </c>
      <c r="S195" s="140">
        <v>0</v>
      </c>
      <c r="T195" s="141">
        <f>S195*H195</f>
        <v>0</v>
      </c>
      <c r="AR195" s="142" t="s">
        <v>215</v>
      </c>
      <c r="AT195" s="142" t="s">
        <v>154</v>
      </c>
      <c r="AU195" s="142" t="s">
        <v>85</v>
      </c>
      <c r="AY195" s="16" t="s">
        <v>148</v>
      </c>
      <c r="BE195" s="143">
        <f>IF(N195="základní",J195,0)</f>
        <v>0</v>
      </c>
      <c r="BF195" s="143">
        <f>IF(N195="snížená",J195,0)</f>
        <v>0</v>
      </c>
      <c r="BG195" s="143">
        <f>IF(N195="zákl. přenesená",J195,0)</f>
        <v>0</v>
      </c>
      <c r="BH195" s="143">
        <f>IF(N195="sníž. přenesená",J195,0)</f>
        <v>0</v>
      </c>
      <c r="BI195" s="143">
        <f>IF(N195="nulová",J195,0)</f>
        <v>0</v>
      </c>
      <c r="BJ195" s="16" t="s">
        <v>80</v>
      </c>
      <c r="BK195" s="143">
        <f>ROUND(I195*H195,2)</f>
        <v>0</v>
      </c>
      <c r="BL195" s="16" t="s">
        <v>215</v>
      </c>
      <c r="BM195" s="142" t="s">
        <v>352</v>
      </c>
    </row>
    <row r="196" spans="2:65" s="13" customFormat="1" ht="10">
      <c r="B196" s="155"/>
      <c r="D196" s="149" t="s">
        <v>163</v>
      </c>
      <c r="E196" s="156" t="s">
        <v>1</v>
      </c>
      <c r="F196" s="157" t="s">
        <v>768</v>
      </c>
      <c r="H196" s="158">
        <v>27.51</v>
      </c>
      <c r="I196" s="159"/>
      <c r="L196" s="155"/>
      <c r="M196" s="160"/>
      <c r="T196" s="161"/>
      <c r="AT196" s="156" t="s">
        <v>163</v>
      </c>
      <c r="AU196" s="156" t="s">
        <v>85</v>
      </c>
      <c r="AV196" s="13" t="s">
        <v>85</v>
      </c>
      <c r="AW196" s="13" t="s">
        <v>31</v>
      </c>
      <c r="AX196" s="13" t="s">
        <v>80</v>
      </c>
      <c r="AY196" s="156" t="s">
        <v>148</v>
      </c>
    </row>
    <row r="197" spans="2:65" s="1" customFormat="1" ht="16.5" customHeight="1">
      <c r="B197" s="130"/>
      <c r="C197" s="176" t="s">
        <v>359</v>
      </c>
      <c r="D197" s="176" t="s">
        <v>269</v>
      </c>
      <c r="E197" s="177" t="s">
        <v>355</v>
      </c>
      <c r="F197" s="178" t="s">
        <v>356</v>
      </c>
      <c r="G197" s="179" t="s">
        <v>214</v>
      </c>
      <c r="H197" s="180">
        <v>30.260999999999999</v>
      </c>
      <c r="I197" s="181"/>
      <c r="J197" s="182">
        <f>ROUND(I197*H197,2)</f>
        <v>0</v>
      </c>
      <c r="K197" s="178" t="s">
        <v>194</v>
      </c>
      <c r="L197" s="183"/>
      <c r="M197" s="184" t="s">
        <v>1</v>
      </c>
      <c r="N197" s="185" t="s">
        <v>40</v>
      </c>
      <c r="P197" s="140">
        <f>O197*H197</f>
        <v>0</v>
      </c>
      <c r="Q197" s="140">
        <v>9.2000000000000003E-4</v>
      </c>
      <c r="R197" s="140">
        <f>Q197*H197</f>
        <v>2.7840119999999999E-2</v>
      </c>
      <c r="S197" s="140">
        <v>0</v>
      </c>
      <c r="T197" s="141">
        <f>S197*H197</f>
        <v>0</v>
      </c>
      <c r="AR197" s="142" t="s">
        <v>321</v>
      </c>
      <c r="AT197" s="142" t="s">
        <v>269</v>
      </c>
      <c r="AU197" s="142" t="s">
        <v>85</v>
      </c>
      <c r="AY197" s="16" t="s">
        <v>148</v>
      </c>
      <c r="BE197" s="143">
        <f>IF(N197="základní",J197,0)</f>
        <v>0</v>
      </c>
      <c r="BF197" s="143">
        <f>IF(N197="snížená",J197,0)</f>
        <v>0</v>
      </c>
      <c r="BG197" s="143">
        <f>IF(N197="zákl. přenesená",J197,0)</f>
        <v>0</v>
      </c>
      <c r="BH197" s="143">
        <f>IF(N197="sníž. přenesená",J197,0)</f>
        <v>0</v>
      </c>
      <c r="BI197" s="143">
        <f>IF(N197="nulová",J197,0)</f>
        <v>0</v>
      </c>
      <c r="BJ197" s="16" t="s">
        <v>80</v>
      </c>
      <c r="BK197" s="143">
        <f>ROUND(I197*H197,2)</f>
        <v>0</v>
      </c>
      <c r="BL197" s="16" t="s">
        <v>215</v>
      </c>
      <c r="BM197" s="142" t="s">
        <v>357</v>
      </c>
    </row>
    <row r="198" spans="2:65" s="13" customFormat="1" ht="10">
      <c r="B198" s="155"/>
      <c r="D198" s="149" t="s">
        <v>163</v>
      </c>
      <c r="F198" s="157" t="s">
        <v>769</v>
      </c>
      <c r="H198" s="158">
        <v>30.260999999999999</v>
      </c>
      <c r="I198" s="159"/>
      <c r="L198" s="155"/>
      <c r="M198" s="160"/>
      <c r="T198" s="161"/>
      <c r="AT198" s="156" t="s">
        <v>163</v>
      </c>
      <c r="AU198" s="156" t="s">
        <v>85</v>
      </c>
      <c r="AV198" s="13" t="s">
        <v>85</v>
      </c>
      <c r="AW198" s="13" t="s">
        <v>3</v>
      </c>
      <c r="AX198" s="13" t="s">
        <v>80</v>
      </c>
      <c r="AY198" s="156" t="s">
        <v>148</v>
      </c>
    </row>
    <row r="199" spans="2:65" s="1" customFormat="1" ht="37.75" customHeight="1">
      <c r="B199" s="130"/>
      <c r="C199" s="131" t="s">
        <v>365</v>
      </c>
      <c r="D199" s="131" t="s">
        <v>154</v>
      </c>
      <c r="E199" s="132" t="s">
        <v>360</v>
      </c>
      <c r="F199" s="133" t="s">
        <v>361</v>
      </c>
      <c r="G199" s="134" t="s">
        <v>214</v>
      </c>
      <c r="H199" s="135">
        <v>169.9</v>
      </c>
      <c r="I199" s="136"/>
      <c r="J199" s="137">
        <f>ROUND(I199*H199,2)</f>
        <v>0</v>
      </c>
      <c r="K199" s="133" t="s">
        <v>194</v>
      </c>
      <c r="L199" s="31"/>
      <c r="M199" s="138" t="s">
        <v>1</v>
      </c>
      <c r="N199" s="139" t="s">
        <v>40</v>
      </c>
      <c r="P199" s="140">
        <f>O199*H199</f>
        <v>0</v>
      </c>
      <c r="Q199" s="140">
        <v>1.2E-4</v>
      </c>
      <c r="R199" s="140">
        <f>Q199*H199</f>
        <v>2.0388E-2</v>
      </c>
      <c r="S199" s="140">
        <v>0</v>
      </c>
      <c r="T199" s="141">
        <f>S199*H199</f>
        <v>0</v>
      </c>
      <c r="AR199" s="142" t="s">
        <v>215</v>
      </c>
      <c r="AT199" s="142" t="s">
        <v>154</v>
      </c>
      <c r="AU199" s="142" t="s">
        <v>85</v>
      </c>
      <c r="AY199" s="16" t="s">
        <v>148</v>
      </c>
      <c r="BE199" s="143">
        <f>IF(N199="základní",J199,0)</f>
        <v>0</v>
      </c>
      <c r="BF199" s="143">
        <f>IF(N199="snížená",J199,0)</f>
        <v>0</v>
      </c>
      <c r="BG199" s="143">
        <f>IF(N199="zákl. přenesená",J199,0)</f>
        <v>0</v>
      </c>
      <c r="BH199" s="143">
        <f>IF(N199="sníž. přenesená",J199,0)</f>
        <v>0</v>
      </c>
      <c r="BI199" s="143">
        <f>IF(N199="nulová",J199,0)</f>
        <v>0</v>
      </c>
      <c r="BJ199" s="16" t="s">
        <v>80</v>
      </c>
      <c r="BK199" s="143">
        <f>ROUND(I199*H199,2)</f>
        <v>0</v>
      </c>
      <c r="BL199" s="16" t="s">
        <v>215</v>
      </c>
      <c r="BM199" s="142" t="s">
        <v>667</v>
      </c>
    </row>
    <row r="200" spans="2:65" s="1" customFormat="1" ht="10">
      <c r="B200" s="31"/>
      <c r="D200" s="144" t="s">
        <v>161</v>
      </c>
      <c r="F200" s="145" t="s">
        <v>363</v>
      </c>
      <c r="I200" s="146"/>
      <c r="L200" s="31"/>
      <c r="M200" s="147"/>
      <c r="T200" s="55"/>
      <c r="AT200" s="16" t="s">
        <v>161</v>
      </c>
      <c r="AU200" s="16" t="s">
        <v>85</v>
      </c>
    </row>
    <row r="201" spans="2:65" s="13" customFormat="1" ht="10">
      <c r="B201" s="155"/>
      <c r="D201" s="149" t="s">
        <v>163</v>
      </c>
      <c r="E201" s="156" t="s">
        <v>1</v>
      </c>
      <c r="F201" s="157" t="s">
        <v>770</v>
      </c>
      <c r="H201" s="158">
        <v>169.9</v>
      </c>
      <c r="I201" s="159"/>
      <c r="L201" s="155"/>
      <c r="M201" s="160"/>
      <c r="T201" s="161"/>
      <c r="AT201" s="156" t="s">
        <v>163</v>
      </c>
      <c r="AU201" s="156" t="s">
        <v>85</v>
      </c>
      <c r="AV201" s="13" t="s">
        <v>85</v>
      </c>
      <c r="AW201" s="13" t="s">
        <v>31</v>
      </c>
      <c r="AX201" s="13" t="s">
        <v>80</v>
      </c>
      <c r="AY201" s="156" t="s">
        <v>148</v>
      </c>
    </row>
    <row r="202" spans="2:65" s="1" customFormat="1" ht="24.15" customHeight="1">
      <c r="B202" s="130"/>
      <c r="C202" s="176" t="s">
        <v>370</v>
      </c>
      <c r="D202" s="176" t="s">
        <v>269</v>
      </c>
      <c r="E202" s="177" t="s">
        <v>669</v>
      </c>
      <c r="F202" s="178" t="s">
        <v>670</v>
      </c>
      <c r="G202" s="179" t="s">
        <v>214</v>
      </c>
      <c r="H202" s="180">
        <v>178.39500000000001</v>
      </c>
      <c r="I202" s="181"/>
      <c r="J202" s="182">
        <f>ROUND(I202*H202,2)</f>
        <v>0</v>
      </c>
      <c r="K202" s="178" t="s">
        <v>194</v>
      </c>
      <c r="L202" s="183"/>
      <c r="M202" s="184" t="s">
        <v>1</v>
      </c>
      <c r="N202" s="185" t="s">
        <v>40</v>
      </c>
      <c r="P202" s="140">
        <f>O202*H202</f>
        <v>0</v>
      </c>
      <c r="Q202" s="140">
        <v>6.0000000000000001E-3</v>
      </c>
      <c r="R202" s="140">
        <f>Q202*H202</f>
        <v>1.07037</v>
      </c>
      <c r="S202" s="140">
        <v>0</v>
      </c>
      <c r="T202" s="141">
        <f>S202*H202</f>
        <v>0</v>
      </c>
      <c r="AR202" s="142" t="s">
        <v>321</v>
      </c>
      <c r="AT202" s="142" t="s">
        <v>269</v>
      </c>
      <c r="AU202" s="142" t="s">
        <v>85</v>
      </c>
      <c r="AY202" s="16" t="s">
        <v>148</v>
      </c>
      <c r="BE202" s="143">
        <f>IF(N202="základní",J202,0)</f>
        <v>0</v>
      </c>
      <c r="BF202" s="143">
        <f>IF(N202="snížená",J202,0)</f>
        <v>0</v>
      </c>
      <c r="BG202" s="143">
        <f>IF(N202="zákl. přenesená",J202,0)</f>
        <v>0</v>
      </c>
      <c r="BH202" s="143">
        <f>IF(N202="sníž. přenesená",J202,0)</f>
        <v>0</v>
      </c>
      <c r="BI202" s="143">
        <f>IF(N202="nulová",J202,0)</f>
        <v>0</v>
      </c>
      <c r="BJ202" s="16" t="s">
        <v>80</v>
      </c>
      <c r="BK202" s="143">
        <f>ROUND(I202*H202,2)</f>
        <v>0</v>
      </c>
      <c r="BL202" s="16" t="s">
        <v>215</v>
      </c>
      <c r="BM202" s="142" t="s">
        <v>671</v>
      </c>
    </row>
    <row r="203" spans="2:65" s="13" customFormat="1" ht="10">
      <c r="B203" s="155"/>
      <c r="D203" s="149" t="s">
        <v>163</v>
      </c>
      <c r="F203" s="157" t="s">
        <v>771</v>
      </c>
      <c r="H203" s="158">
        <v>178.39500000000001</v>
      </c>
      <c r="I203" s="159"/>
      <c r="L203" s="155"/>
      <c r="M203" s="160"/>
      <c r="T203" s="161"/>
      <c r="AT203" s="156" t="s">
        <v>163</v>
      </c>
      <c r="AU203" s="156" t="s">
        <v>85</v>
      </c>
      <c r="AV203" s="13" t="s">
        <v>85</v>
      </c>
      <c r="AW203" s="13" t="s">
        <v>3</v>
      </c>
      <c r="AX203" s="13" t="s">
        <v>80</v>
      </c>
      <c r="AY203" s="156" t="s">
        <v>148</v>
      </c>
    </row>
    <row r="204" spans="2:65" s="1" customFormat="1" ht="33" customHeight="1">
      <c r="B204" s="130"/>
      <c r="C204" s="131" t="s">
        <v>7</v>
      </c>
      <c r="D204" s="131" t="s">
        <v>154</v>
      </c>
      <c r="E204" s="132" t="s">
        <v>378</v>
      </c>
      <c r="F204" s="133" t="s">
        <v>379</v>
      </c>
      <c r="G204" s="134" t="s">
        <v>214</v>
      </c>
      <c r="H204" s="135">
        <v>121.733</v>
      </c>
      <c r="I204" s="136"/>
      <c r="J204" s="137">
        <f>ROUND(I204*H204,2)</f>
        <v>0</v>
      </c>
      <c r="K204" s="133" t="s">
        <v>194</v>
      </c>
      <c r="L204" s="31"/>
      <c r="M204" s="138" t="s">
        <v>1</v>
      </c>
      <c r="N204" s="139" t="s">
        <v>40</v>
      </c>
      <c r="P204" s="140">
        <f>O204*H204</f>
        <v>0</v>
      </c>
      <c r="Q204" s="140">
        <v>1.2E-4</v>
      </c>
      <c r="R204" s="140">
        <f>Q204*H204</f>
        <v>1.4607960000000001E-2</v>
      </c>
      <c r="S204" s="140">
        <v>0</v>
      </c>
      <c r="T204" s="141">
        <f>S204*H204</f>
        <v>0</v>
      </c>
      <c r="AR204" s="142" t="s">
        <v>215</v>
      </c>
      <c r="AT204" s="142" t="s">
        <v>154</v>
      </c>
      <c r="AU204" s="142" t="s">
        <v>85</v>
      </c>
      <c r="AY204" s="16" t="s">
        <v>148</v>
      </c>
      <c r="BE204" s="143">
        <f>IF(N204="základní",J204,0)</f>
        <v>0</v>
      </c>
      <c r="BF204" s="143">
        <f>IF(N204="snížená",J204,0)</f>
        <v>0</v>
      </c>
      <c r="BG204" s="143">
        <f>IF(N204="zákl. přenesená",J204,0)</f>
        <v>0</v>
      </c>
      <c r="BH204" s="143">
        <f>IF(N204="sníž. přenesená",J204,0)</f>
        <v>0</v>
      </c>
      <c r="BI204" s="143">
        <f>IF(N204="nulová",J204,0)</f>
        <v>0</v>
      </c>
      <c r="BJ204" s="16" t="s">
        <v>80</v>
      </c>
      <c r="BK204" s="143">
        <f>ROUND(I204*H204,2)</f>
        <v>0</v>
      </c>
      <c r="BL204" s="16" t="s">
        <v>215</v>
      </c>
      <c r="BM204" s="142" t="s">
        <v>673</v>
      </c>
    </row>
    <row r="205" spans="2:65" s="1" customFormat="1" ht="10">
      <c r="B205" s="31"/>
      <c r="D205" s="144" t="s">
        <v>161</v>
      </c>
      <c r="F205" s="145" t="s">
        <v>381</v>
      </c>
      <c r="I205" s="146"/>
      <c r="L205" s="31"/>
      <c r="M205" s="147"/>
      <c r="T205" s="55"/>
      <c r="AT205" s="16" t="s">
        <v>161</v>
      </c>
      <c r="AU205" s="16" t="s">
        <v>85</v>
      </c>
    </row>
    <row r="206" spans="2:65" s="13" customFormat="1" ht="10">
      <c r="B206" s="155"/>
      <c r="D206" s="149" t="s">
        <v>163</v>
      </c>
      <c r="E206" s="156" t="s">
        <v>1</v>
      </c>
      <c r="F206" s="157" t="s">
        <v>772</v>
      </c>
      <c r="H206" s="158">
        <v>121.733</v>
      </c>
      <c r="I206" s="159"/>
      <c r="L206" s="155"/>
      <c r="M206" s="160"/>
      <c r="T206" s="161"/>
      <c r="AT206" s="156" t="s">
        <v>163</v>
      </c>
      <c r="AU206" s="156" t="s">
        <v>85</v>
      </c>
      <c r="AV206" s="13" t="s">
        <v>85</v>
      </c>
      <c r="AW206" s="13" t="s">
        <v>31</v>
      </c>
      <c r="AX206" s="13" t="s">
        <v>80</v>
      </c>
      <c r="AY206" s="156" t="s">
        <v>148</v>
      </c>
    </row>
    <row r="207" spans="2:65" s="1" customFormat="1" ht="16.5" customHeight="1">
      <c r="B207" s="130"/>
      <c r="C207" s="176" t="s">
        <v>377</v>
      </c>
      <c r="D207" s="176" t="s">
        <v>269</v>
      </c>
      <c r="E207" s="177" t="s">
        <v>391</v>
      </c>
      <c r="F207" s="178" t="s">
        <v>392</v>
      </c>
      <c r="G207" s="179" t="s">
        <v>385</v>
      </c>
      <c r="H207" s="180">
        <v>18.260000000000002</v>
      </c>
      <c r="I207" s="181"/>
      <c r="J207" s="182">
        <f>ROUND(I207*H207,2)</f>
        <v>0</v>
      </c>
      <c r="K207" s="178" t="s">
        <v>194</v>
      </c>
      <c r="L207" s="183"/>
      <c r="M207" s="184" t="s">
        <v>1</v>
      </c>
      <c r="N207" s="185" t="s">
        <v>40</v>
      </c>
      <c r="P207" s="140">
        <f>O207*H207</f>
        <v>0</v>
      </c>
      <c r="Q207" s="140">
        <v>2.5000000000000001E-2</v>
      </c>
      <c r="R207" s="140">
        <f>Q207*H207</f>
        <v>0.45650000000000007</v>
      </c>
      <c r="S207" s="140">
        <v>0</v>
      </c>
      <c r="T207" s="141">
        <f>S207*H207</f>
        <v>0</v>
      </c>
      <c r="AR207" s="142" t="s">
        <v>321</v>
      </c>
      <c r="AT207" s="142" t="s">
        <v>269</v>
      </c>
      <c r="AU207" s="142" t="s">
        <v>85</v>
      </c>
      <c r="AY207" s="16" t="s">
        <v>148</v>
      </c>
      <c r="BE207" s="143">
        <f>IF(N207="základní",J207,0)</f>
        <v>0</v>
      </c>
      <c r="BF207" s="143">
        <f>IF(N207="snížená",J207,0)</f>
        <v>0</v>
      </c>
      <c r="BG207" s="143">
        <f>IF(N207="zákl. přenesená",J207,0)</f>
        <v>0</v>
      </c>
      <c r="BH207" s="143">
        <f>IF(N207="sníž. přenesená",J207,0)</f>
        <v>0</v>
      </c>
      <c r="BI207" s="143">
        <f>IF(N207="nulová",J207,0)</f>
        <v>0</v>
      </c>
      <c r="BJ207" s="16" t="s">
        <v>80</v>
      </c>
      <c r="BK207" s="143">
        <f>ROUND(I207*H207,2)</f>
        <v>0</v>
      </c>
      <c r="BL207" s="16" t="s">
        <v>215</v>
      </c>
      <c r="BM207" s="142" t="s">
        <v>674</v>
      </c>
    </row>
    <row r="208" spans="2:65" s="1" customFormat="1" ht="33" customHeight="1">
      <c r="B208" s="130"/>
      <c r="C208" s="131" t="s">
        <v>382</v>
      </c>
      <c r="D208" s="131" t="s">
        <v>154</v>
      </c>
      <c r="E208" s="132" t="s">
        <v>378</v>
      </c>
      <c r="F208" s="133" t="s">
        <v>379</v>
      </c>
      <c r="G208" s="134" t="s">
        <v>214</v>
      </c>
      <c r="H208" s="135">
        <v>7</v>
      </c>
      <c r="I208" s="136"/>
      <c r="J208" s="137">
        <f>ROUND(I208*H208,2)</f>
        <v>0</v>
      </c>
      <c r="K208" s="133" t="s">
        <v>194</v>
      </c>
      <c r="L208" s="31"/>
      <c r="M208" s="138" t="s">
        <v>1</v>
      </c>
      <c r="N208" s="139" t="s">
        <v>40</v>
      </c>
      <c r="P208" s="140">
        <f>O208*H208</f>
        <v>0</v>
      </c>
      <c r="Q208" s="140">
        <v>1.2E-4</v>
      </c>
      <c r="R208" s="140">
        <f>Q208*H208</f>
        <v>8.4000000000000003E-4</v>
      </c>
      <c r="S208" s="140">
        <v>0</v>
      </c>
      <c r="T208" s="141">
        <f>S208*H208</f>
        <v>0</v>
      </c>
      <c r="AR208" s="142" t="s">
        <v>215</v>
      </c>
      <c r="AT208" s="142" t="s">
        <v>154</v>
      </c>
      <c r="AU208" s="142" t="s">
        <v>85</v>
      </c>
      <c r="AY208" s="16" t="s">
        <v>148</v>
      </c>
      <c r="BE208" s="143">
        <f>IF(N208="základní",J208,0)</f>
        <v>0</v>
      </c>
      <c r="BF208" s="143">
        <f>IF(N208="snížená",J208,0)</f>
        <v>0</v>
      </c>
      <c r="BG208" s="143">
        <f>IF(N208="zákl. přenesená",J208,0)</f>
        <v>0</v>
      </c>
      <c r="BH208" s="143">
        <f>IF(N208="sníž. přenesená",J208,0)</f>
        <v>0</v>
      </c>
      <c r="BI208" s="143">
        <f>IF(N208="nulová",J208,0)</f>
        <v>0</v>
      </c>
      <c r="BJ208" s="16" t="s">
        <v>80</v>
      </c>
      <c r="BK208" s="143">
        <f>ROUND(I208*H208,2)</f>
        <v>0</v>
      </c>
      <c r="BL208" s="16" t="s">
        <v>215</v>
      </c>
      <c r="BM208" s="142" t="s">
        <v>380</v>
      </c>
    </row>
    <row r="209" spans="2:65" s="1" customFormat="1" ht="10">
      <c r="B209" s="31"/>
      <c r="D209" s="144" t="s">
        <v>161</v>
      </c>
      <c r="F209" s="145" t="s">
        <v>381</v>
      </c>
      <c r="I209" s="146"/>
      <c r="L209" s="31"/>
      <c r="M209" s="147"/>
      <c r="T209" s="55"/>
      <c r="AT209" s="16" t="s">
        <v>161</v>
      </c>
      <c r="AU209" s="16" t="s">
        <v>85</v>
      </c>
    </row>
    <row r="210" spans="2:65" s="13" customFormat="1" ht="10">
      <c r="B210" s="155"/>
      <c r="D210" s="149" t="s">
        <v>163</v>
      </c>
      <c r="E210" s="156" t="s">
        <v>1</v>
      </c>
      <c r="F210" s="157" t="s">
        <v>773</v>
      </c>
      <c r="H210" s="158">
        <v>7</v>
      </c>
      <c r="I210" s="159"/>
      <c r="L210" s="155"/>
      <c r="M210" s="160"/>
      <c r="T210" s="161"/>
      <c r="AT210" s="156" t="s">
        <v>163</v>
      </c>
      <c r="AU210" s="156" t="s">
        <v>85</v>
      </c>
      <c r="AV210" s="13" t="s">
        <v>85</v>
      </c>
      <c r="AW210" s="13" t="s">
        <v>31</v>
      </c>
      <c r="AX210" s="13" t="s">
        <v>80</v>
      </c>
      <c r="AY210" s="156" t="s">
        <v>148</v>
      </c>
    </row>
    <row r="211" spans="2:65" s="1" customFormat="1" ht="16.5" customHeight="1">
      <c r="B211" s="130"/>
      <c r="C211" s="176" t="s">
        <v>387</v>
      </c>
      <c r="D211" s="176" t="s">
        <v>269</v>
      </c>
      <c r="E211" s="177" t="s">
        <v>383</v>
      </c>
      <c r="F211" s="178" t="s">
        <v>384</v>
      </c>
      <c r="G211" s="179" t="s">
        <v>385</v>
      </c>
      <c r="H211" s="180">
        <v>0.42</v>
      </c>
      <c r="I211" s="181"/>
      <c r="J211" s="182">
        <f>ROUND(I211*H211,2)</f>
        <v>0</v>
      </c>
      <c r="K211" s="178" t="s">
        <v>194</v>
      </c>
      <c r="L211" s="183"/>
      <c r="M211" s="184" t="s">
        <v>1</v>
      </c>
      <c r="N211" s="185" t="s">
        <v>40</v>
      </c>
      <c r="P211" s="140">
        <f>O211*H211</f>
        <v>0</v>
      </c>
      <c r="Q211" s="140">
        <v>0.03</v>
      </c>
      <c r="R211" s="140">
        <f>Q211*H211</f>
        <v>1.2599999999999998E-2</v>
      </c>
      <c r="S211" s="140">
        <v>0</v>
      </c>
      <c r="T211" s="141">
        <f>S211*H211</f>
        <v>0</v>
      </c>
      <c r="AR211" s="142" t="s">
        <v>321</v>
      </c>
      <c r="AT211" s="142" t="s">
        <v>269</v>
      </c>
      <c r="AU211" s="142" t="s">
        <v>85</v>
      </c>
      <c r="AY211" s="16" t="s">
        <v>148</v>
      </c>
      <c r="BE211" s="143">
        <f>IF(N211="základní",J211,0)</f>
        <v>0</v>
      </c>
      <c r="BF211" s="143">
        <f>IF(N211="snížená",J211,0)</f>
        <v>0</v>
      </c>
      <c r="BG211" s="143">
        <f>IF(N211="zákl. přenesená",J211,0)</f>
        <v>0</v>
      </c>
      <c r="BH211" s="143">
        <f>IF(N211="sníž. přenesená",J211,0)</f>
        <v>0</v>
      </c>
      <c r="BI211" s="143">
        <f>IF(N211="nulová",J211,0)</f>
        <v>0</v>
      </c>
      <c r="BJ211" s="16" t="s">
        <v>80</v>
      </c>
      <c r="BK211" s="143">
        <f>ROUND(I211*H211,2)</f>
        <v>0</v>
      </c>
      <c r="BL211" s="16" t="s">
        <v>215</v>
      </c>
      <c r="BM211" s="142" t="s">
        <v>386</v>
      </c>
    </row>
    <row r="212" spans="2:65" s="1" customFormat="1" ht="24.15" customHeight="1">
      <c r="B212" s="130"/>
      <c r="C212" s="131" t="s">
        <v>390</v>
      </c>
      <c r="D212" s="131" t="s">
        <v>154</v>
      </c>
      <c r="E212" s="132" t="s">
        <v>407</v>
      </c>
      <c r="F212" s="133" t="s">
        <v>408</v>
      </c>
      <c r="G212" s="134" t="s">
        <v>193</v>
      </c>
      <c r="H212" s="135">
        <v>1.772</v>
      </c>
      <c r="I212" s="136"/>
      <c r="J212" s="137">
        <f>ROUND(I212*H212,2)</f>
        <v>0</v>
      </c>
      <c r="K212" s="133" t="s">
        <v>194</v>
      </c>
      <c r="L212" s="31"/>
      <c r="M212" s="138" t="s">
        <v>1</v>
      </c>
      <c r="N212" s="139" t="s">
        <v>40</v>
      </c>
      <c r="P212" s="140">
        <f>O212*H212</f>
        <v>0</v>
      </c>
      <c r="Q212" s="140">
        <v>0</v>
      </c>
      <c r="R212" s="140">
        <f>Q212*H212</f>
        <v>0</v>
      </c>
      <c r="S212" s="140">
        <v>0</v>
      </c>
      <c r="T212" s="141">
        <f>S212*H212</f>
        <v>0</v>
      </c>
      <c r="AR212" s="142" t="s">
        <v>215</v>
      </c>
      <c r="AT212" s="142" t="s">
        <v>154</v>
      </c>
      <c r="AU212" s="142" t="s">
        <v>85</v>
      </c>
      <c r="AY212" s="16" t="s">
        <v>148</v>
      </c>
      <c r="BE212" s="143">
        <f>IF(N212="základní",J212,0)</f>
        <v>0</v>
      </c>
      <c r="BF212" s="143">
        <f>IF(N212="snížená",J212,0)</f>
        <v>0</v>
      </c>
      <c r="BG212" s="143">
        <f>IF(N212="zákl. přenesená",J212,0)</f>
        <v>0</v>
      </c>
      <c r="BH212" s="143">
        <f>IF(N212="sníž. přenesená",J212,0)</f>
        <v>0</v>
      </c>
      <c r="BI212" s="143">
        <f>IF(N212="nulová",J212,0)</f>
        <v>0</v>
      </c>
      <c r="BJ212" s="16" t="s">
        <v>80</v>
      </c>
      <c r="BK212" s="143">
        <f>ROUND(I212*H212,2)</f>
        <v>0</v>
      </c>
      <c r="BL212" s="16" t="s">
        <v>215</v>
      </c>
      <c r="BM212" s="142" t="s">
        <v>409</v>
      </c>
    </row>
    <row r="213" spans="2:65" s="1" customFormat="1" ht="10">
      <c r="B213" s="31"/>
      <c r="D213" s="144" t="s">
        <v>161</v>
      </c>
      <c r="F213" s="145" t="s">
        <v>410</v>
      </c>
      <c r="I213" s="146"/>
      <c r="L213" s="31"/>
      <c r="M213" s="147"/>
      <c r="T213" s="55"/>
      <c r="AT213" s="16" t="s">
        <v>161</v>
      </c>
      <c r="AU213" s="16" t="s">
        <v>85</v>
      </c>
    </row>
    <row r="214" spans="2:65" s="11" customFormat="1" ht="22.75" customHeight="1">
      <c r="B214" s="118"/>
      <c r="D214" s="119" t="s">
        <v>74</v>
      </c>
      <c r="E214" s="128" t="s">
        <v>411</v>
      </c>
      <c r="F214" s="128" t="s">
        <v>412</v>
      </c>
      <c r="I214" s="121"/>
      <c r="J214" s="129">
        <f>BK214</f>
        <v>0</v>
      </c>
      <c r="L214" s="118"/>
      <c r="M214" s="123"/>
      <c r="P214" s="124">
        <f>SUM(P215:P220)</f>
        <v>0</v>
      </c>
      <c r="R214" s="124">
        <f>SUM(R215:R220)</f>
        <v>1.2500000000000001E-2</v>
      </c>
      <c r="T214" s="125">
        <f>SUM(T215:T220)</f>
        <v>0</v>
      </c>
      <c r="AR214" s="119" t="s">
        <v>85</v>
      </c>
      <c r="AT214" s="126" t="s">
        <v>74</v>
      </c>
      <c r="AU214" s="126" t="s">
        <v>80</v>
      </c>
      <c r="AY214" s="119" t="s">
        <v>148</v>
      </c>
      <c r="BK214" s="127">
        <f>SUM(BK215:BK220)</f>
        <v>0</v>
      </c>
    </row>
    <row r="215" spans="2:65" s="1" customFormat="1" ht="33" customHeight="1">
      <c r="B215" s="130"/>
      <c r="C215" s="131" t="s">
        <v>394</v>
      </c>
      <c r="D215" s="131" t="s">
        <v>154</v>
      </c>
      <c r="E215" s="132" t="s">
        <v>675</v>
      </c>
      <c r="F215" s="133" t="s">
        <v>676</v>
      </c>
      <c r="G215" s="134" t="s">
        <v>238</v>
      </c>
      <c r="H215" s="135">
        <v>2</v>
      </c>
      <c r="I215" s="136"/>
      <c r="J215" s="137">
        <f>ROUND(I215*H215,2)</f>
        <v>0</v>
      </c>
      <c r="K215" s="133" t="s">
        <v>1</v>
      </c>
      <c r="L215" s="31"/>
      <c r="M215" s="138" t="s">
        <v>1</v>
      </c>
      <c r="N215" s="139" t="s">
        <v>40</v>
      </c>
      <c r="P215" s="140">
        <f>O215*H215</f>
        <v>0</v>
      </c>
      <c r="Q215" s="140">
        <v>3.4099999999999998E-3</v>
      </c>
      <c r="R215" s="140">
        <f>Q215*H215</f>
        <v>6.8199999999999997E-3</v>
      </c>
      <c r="S215" s="140">
        <v>0</v>
      </c>
      <c r="T215" s="141">
        <f>S215*H215</f>
        <v>0</v>
      </c>
      <c r="AR215" s="142" t="s">
        <v>215</v>
      </c>
      <c r="AT215" s="142" t="s">
        <v>154</v>
      </c>
      <c r="AU215" s="142" t="s">
        <v>85</v>
      </c>
      <c r="AY215" s="16" t="s">
        <v>148</v>
      </c>
      <c r="BE215" s="143">
        <f>IF(N215="základní",J215,0)</f>
        <v>0</v>
      </c>
      <c r="BF215" s="143">
        <f>IF(N215="snížená",J215,0)</f>
        <v>0</v>
      </c>
      <c r="BG215" s="143">
        <f>IF(N215="zákl. přenesená",J215,0)</f>
        <v>0</v>
      </c>
      <c r="BH215" s="143">
        <f>IF(N215="sníž. přenesená",J215,0)</f>
        <v>0</v>
      </c>
      <c r="BI215" s="143">
        <f>IF(N215="nulová",J215,0)</f>
        <v>0</v>
      </c>
      <c r="BJ215" s="16" t="s">
        <v>80</v>
      </c>
      <c r="BK215" s="143">
        <f>ROUND(I215*H215,2)</f>
        <v>0</v>
      </c>
      <c r="BL215" s="16" t="s">
        <v>215</v>
      </c>
      <c r="BM215" s="142" t="s">
        <v>677</v>
      </c>
    </row>
    <row r="216" spans="2:65" s="1" customFormat="1" ht="24.15" customHeight="1">
      <c r="B216" s="130"/>
      <c r="C216" s="131" t="s">
        <v>402</v>
      </c>
      <c r="D216" s="131" t="s">
        <v>154</v>
      </c>
      <c r="E216" s="132" t="s">
        <v>774</v>
      </c>
      <c r="F216" s="133" t="s">
        <v>775</v>
      </c>
      <c r="G216" s="134" t="s">
        <v>238</v>
      </c>
      <c r="H216" s="135">
        <v>2</v>
      </c>
      <c r="I216" s="136"/>
      <c r="J216" s="137">
        <f>ROUND(I216*H216,2)</f>
        <v>0</v>
      </c>
      <c r="K216" s="133" t="s">
        <v>1</v>
      </c>
      <c r="L216" s="31"/>
      <c r="M216" s="138" t="s">
        <v>1</v>
      </c>
      <c r="N216" s="139" t="s">
        <v>40</v>
      </c>
      <c r="P216" s="140">
        <f>O216*H216</f>
        <v>0</v>
      </c>
      <c r="Q216" s="140">
        <v>2.8400000000000001E-3</v>
      </c>
      <c r="R216" s="140">
        <f>Q216*H216</f>
        <v>5.6800000000000002E-3</v>
      </c>
      <c r="S216" s="140">
        <v>0</v>
      </c>
      <c r="T216" s="141">
        <f>S216*H216</f>
        <v>0</v>
      </c>
      <c r="AR216" s="142" t="s">
        <v>215</v>
      </c>
      <c r="AT216" s="142" t="s">
        <v>154</v>
      </c>
      <c r="AU216" s="142" t="s">
        <v>85</v>
      </c>
      <c r="AY216" s="16" t="s">
        <v>148</v>
      </c>
      <c r="BE216" s="143">
        <f>IF(N216="základní",J216,0)</f>
        <v>0</v>
      </c>
      <c r="BF216" s="143">
        <f>IF(N216="snížená",J216,0)</f>
        <v>0</v>
      </c>
      <c r="BG216" s="143">
        <f>IF(N216="zákl. přenesená",J216,0)</f>
        <v>0</v>
      </c>
      <c r="BH216" s="143">
        <f>IF(N216="sníž. přenesená",J216,0)</f>
        <v>0</v>
      </c>
      <c r="BI216" s="143">
        <f>IF(N216="nulová",J216,0)</f>
        <v>0</v>
      </c>
      <c r="BJ216" s="16" t="s">
        <v>80</v>
      </c>
      <c r="BK216" s="143">
        <f>ROUND(I216*H216,2)</f>
        <v>0</v>
      </c>
      <c r="BL216" s="16" t="s">
        <v>215</v>
      </c>
      <c r="BM216" s="142" t="s">
        <v>680</v>
      </c>
    </row>
    <row r="217" spans="2:65" s="12" customFormat="1" ht="20">
      <c r="B217" s="148"/>
      <c r="D217" s="149" t="s">
        <v>163</v>
      </c>
      <c r="E217" s="150" t="s">
        <v>1</v>
      </c>
      <c r="F217" s="151" t="s">
        <v>776</v>
      </c>
      <c r="H217" s="150" t="s">
        <v>1</v>
      </c>
      <c r="I217" s="152"/>
      <c r="L217" s="148"/>
      <c r="M217" s="153"/>
      <c r="T217" s="154"/>
      <c r="AT217" s="150" t="s">
        <v>163</v>
      </c>
      <c r="AU217" s="150" t="s">
        <v>85</v>
      </c>
      <c r="AV217" s="12" t="s">
        <v>80</v>
      </c>
      <c r="AW217" s="12" t="s">
        <v>31</v>
      </c>
      <c r="AX217" s="12" t="s">
        <v>75</v>
      </c>
      <c r="AY217" s="150" t="s">
        <v>148</v>
      </c>
    </row>
    <row r="218" spans="2:65" s="12" customFormat="1" ht="20">
      <c r="B218" s="148"/>
      <c r="D218" s="149" t="s">
        <v>163</v>
      </c>
      <c r="E218" s="150" t="s">
        <v>1</v>
      </c>
      <c r="F218" s="151" t="s">
        <v>777</v>
      </c>
      <c r="H218" s="150" t="s">
        <v>1</v>
      </c>
      <c r="I218" s="152"/>
      <c r="L218" s="148"/>
      <c r="M218" s="153"/>
      <c r="T218" s="154"/>
      <c r="AT218" s="150" t="s">
        <v>163</v>
      </c>
      <c r="AU218" s="150" t="s">
        <v>85</v>
      </c>
      <c r="AV218" s="12" t="s">
        <v>80</v>
      </c>
      <c r="AW218" s="12" t="s">
        <v>31</v>
      </c>
      <c r="AX218" s="12" t="s">
        <v>75</v>
      </c>
      <c r="AY218" s="150" t="s">
        <v>148</v>
      </c>
    </row>
    <row r="219" spans="2:65" s="12" customFormat="1" ht="10">
      <c r="B219" s="148"/>
      <c r="D219" s="149" t="s">
        <v>163</v>
      </c>
      <c r="E219" s="150" t="s">
        <v>1</v>
      </c>
      <c r="F219" s="151" t="s">
        <v>778</v>
      </c>
      <c r="H219" s="150" t="s">
        <v>1</v>
      </c>
      <c r="I219" s="152"/>
      <c r="L219" s="148"/>
      <c r="M219" s="153"/>
      <c r="T219" s="154"/>
      <c r="AT219" s="150" t="s">
        <v>163</v>
      </c>
      <c r="AU219" s="150" t="s">
        <v>85</v>
      </c>
      <c r="AV219" s="12" t="s">
        <v>80</v>
      </c>
      <c r="AW219" s="12" t="s">
        <v>31</v>
      </c>
      <c r="AX219" s="12" t="s">
        <v>75</v>
      </c>
      <c r="AY219" s="150" t="s">
        <v>148</v>
      </c>
    </row>
    <row r="220" spans="2:65" s="13" customFormat="1" ht="10">
      <c r="B220" s="155"/>
      <c r="D220" s="149" t="s">
        <v>163</v>
      </c>
      <c r="E220" s="156" t="s">
        <v>1</v>
      </c>
      <c r="F220" s="157" t="s">
        <v>85</v>
      </c>
      <c r="H220" s="158">
        <v>2</v>
      </c>
      <c r="I220" s="159"/>
      <c r="L220" s="155"/>
      <c r="M220" s="160"/>
      <c r="T220" s="161"/>
      <c r="AT220" s="156" t="s">
        <v>163</v>
      </c>
      <c r="AU220" s="156" t="s">
        <v>85</v>
      </c>
      <c r="AV220" s="13" t="s">
        <v>85</v>
      </c>
      <c r="AW220" s="13" t="s">
        <v>31</v>
      </c>
      <c r="AX220" s="13" t="s">
        <v>80</v>
      </c>
      <c r="AY220" s="156" t="s">
        <v>148</v>
      </c>
    </row>
    <row r="221" spans="2:65" s="11" customFormat="1" ht="22.75" customHeight="1">
      <c r="B221" s="118"/>
      <c r="D221" s="119" t="s">
        <v>74</v>
      </c>
      <c r="E221" s="128" t="s">
        <v>430</v>
      </c>
      <c r="F221" s="128" t="s">
        <v>431</v>
      </c>
      <c r="I221" s="121"/>
      <c r="J221" s="129">
        <f>BK221</f>
        <v>0</v>
      </c>
      <c r="L221" s="118"/>
      <c r="M221" s="123"/>
      <c r="P221" s="124">
        <f>SUM(P222:P230)</f>
        <v>0</v>
      </c>
      <c r="R221" s="124">
        <f>SUM(R222:R230)</f>
        <v>8.7062399999999998E-2</v>
      </c>
      <c r="T221" s="125">
        <f>SUM(T222:T230)</f>
        <v>0</v>
      </c>
      <c r="AR221" s="119" t="s">
        <v>85</v>
      </c>
      <c r="AT221" s="126" t="s">
        <v>74</v>
      </c>
      <c r="AU221" s="126" t="s">
        <v>80</v>
      </c>
      <c r="AY221" s="119" t="s">
        <v>148</v>
      </c>
      <c r="BK221" s="127">
        <f>SUM(BK222:BK230)</f>
        <v>0</v>
      </c>
    </row>
    <row r="222" spans="2:65" s="1" customFormat="1" ht="16.5" customHeight="1">
      <c r="B222" s="130"/>
      <c r="C222" s="131" t="s">
        <v>406</v>
      </c>
      <c r="D222" s="131" t="s">
        <v>154</v>
      </c>
      <c r="E222" s="132" t="s">
        <v>432</v>
      </c>
      <c r="F222" s="133" t="s">
        <v>433</v>
      </c>
      <c r="G222" s="134" t="s">
        <v>246</v>
      </c>
      <c r="H222" s="135">
        <v>56.82</v>
      </c>
      <c r="I222" s="136"/>
      <c r="J222" s="137">
        <f>ROUND(I222*H222,2)</f>
        <v>0</v>
      </c>
      <c r="K222" s="133" t="s">
        <v>158</v>
      </c>
      <c r="L222" s="31"/>
      <c r="M222" s="138" t="s">
        <v>1</v>
      </c>
      <c r="N222" s="139" t="s">
        <v>40</v>
      </c>
      <c r="P222" s="140">
        <f>O222*H222</f>
        <v>0</v>
      </c>
      <c r="Q222" s="140">
        <v>2.0000000000000002E-5</v>
      </c>
      <c r="R222" s="140">
        <f>Q222*H222</f>
        <v>1.1364000000000001E-3</v>
      </c>
      <c r="S222" s="140">
        <v>0</v>
      </c>
      <c r="T222" s="141">
        <f>S222*H222</f>
        <v>0</v>
      </c>
      <c r="AR222" s="142" t="s">
        <v>215</v>
      </c>
      <c r="AT222" s="142" t="s">
        <v>154</v>
      </c>
      <c r="AU222" s="142" t="s">
        <v>85</v>
      </c>
      <c r="AY222" s="16" t="s">
        <v>148</v>
      </c>
      <c r="BE222" s="143">
        <f>IF(N222="základní",J222,0)</f>
        <v>0</v>
      </c>
      <c r="BF222" s="143">
        <f>IF(N222="snížená",J222,0)</f>
        <v>0</v>
      </c>
      <c r="BG222" s="143">
        <f>IF(N222="zákl. přenesená",J222,0)</f>
        <v>0</v>
      </c>
      <c r="BH222" s="143">
        <f>IF(N222="sníž. přenesená",J222,0)</f>
        <v>0</v>
      </c>
      <c r="BI222" s="143">
        <f>IF(N222="nulová",J222,0)</f>
        <v>0</v>
      </c>
      <c r="BJ222" s="16" t="s">
        <v>80</v>
      </c>
      <c r="BK222" s="143">
        <f>ROUND(I222*H222,2)</f>
        <v>0</v>
      </c>
      <c r="BL222" s="16" t="s">
        <v>215</v>
      </c>
      <c r="BM222" s="142" t="s">
        <v>434</v>
      </c>
    </row>
    <row r="223" spans="2:65" s="1" customFormat="1" ht="10">
      <c r="B223" s="31"/>
      <c r="D223" s="144" t="s">
        <v>161</v>
      </c>
      <c r="F223" s="145" t="s">
        <v>435</v>
      </c>
      <c r="I223" s="146"/>
      <c r="L223" s="31"/>
      <c r="M223" s="147"/>
      <c r="T223" s="55"/>
      <c r="AT223" s="16" t="s">
        <v>161</v>
      </c>
      <c r="AU223" s="16" t="s">
        <v>85</v>
      </c>
    </row>
    <row r="224" spans="2:65" s="13" customFormat="1" ht="10">
      <c r="B224" s="155"/>
      <c r="D224" s="149" t="s">
        <v>163</v>
      </c>
      <c r="E224" s="156" t="s">
        <v>1</v>
      </c>
      <c r="F224" s="157" t="s">
        <v>779</v>
      </c>
      <c r="H224" s="158">
        <v>56.82</v>
      </c>
      <c r="I224" s="159"/>
      <c r="L224" s="155"/>
      <c r="M224" s="160"/>
      <c r="T224" s="161"/>
      <c r="AT224" s="156" t="s">
        <v>163</v>
      </c>
      <c r="AU224" s="156" t="s">
        <v>85</v>
      </c>
      <c r="AV224" s="13" t="s">
        <v>85</v>
      </c>
      <c r="AW224" s="13" t="s">
        <v>31</v>
      </c>
      <c r="AX224" s="13" t="s">
        <v>80</v>
      </c>
      <c r="AY224" s="156" t="s">
        <v>148</v>
      </c>
    </row>
    <row r="225" spans="2:65" s="1" customFormat="1" ht="16.5" customHeight="1">
      <c r="B225" s="130"/>
      <c r="C225" s="176" t="s">
        <v>413</v>
      </c>
      <c r="D225" s="176" t="s">
        <v>269</v>
      </c>
      <c r="E225" s="177" t="s">
        <v>437</v>
      </c>
      <c r="F225" s="178" t="s">
        <v>438</v>
      </c>
      <c r="G225" s="179" t="s">
        <v>385</v>
      </c>
      <c r="H225" s="180">
        <v>0.15</v>
      </c>
      <c r="I225" s="181"/>
      <c r="J225" s="182">
        <f>ROUND(I225*H225,2)</f>
        <v>0</v>
      </c>
      <c r="K225" s="178" t="s">
        <v>158</v>
      </c>
      <c r="L225" s="183"/>
      <c r="M225" s="184" t="s">
        <v>1</v>
      </c>
      <c r="N225" s="185" t="s">
        <v>40</v>
      </c>
      <c r="P225" s="140">
        <f>O225*H225</f>
        <v>0</v>
      </c>
      <c r="Q225" s="140">
        <v>0.55000000000000004</v>
      </c>
      <c r="R225" s="140">
        <f>Q225*H225</f>
        <v>8.2500000000000004E-2</v>
      </c>
      <c r="S225" s="140">
        <v>0</v>
      </c>
      <c r="T225" s="141">
        <f>S225*H225</f>
        <v>0</v>
      </c>
      <c r="AR225" s="142" t="s">
        <v>321</v>
      </c>
      <c r="AT225" s="142" t="s">
        <v>269</v>
      </c>
      <c r="AU225" s="142" t="s">
        <v>85</v>
      </c>
      <c r="AY225" s="16" t="s">
        <v>148</v>
      </c>
      <c r="BE225" s="143">
        <f>IF(N225="základní",J225,0)</f>
        <v>0</v>
      </c>
      <c r="BF225" s="143">
        <f>IF(N225="snížená",J225,0)</f>
        <v>0</v>
      </c>
      <c r="BG225" s="143">
        <f>IF(N225="zákl. přenesená",J225,0)</f>
        <v>0</v>
      </c>
      <c r="BH225" s="143">
        <f>IF(N225="sníž. přenesená",J225,0)</f>
        <v>0</v>
      </c>
      <c r="BI225" s="143">
        <f>IF(N225="nulová",J225,0)</f>
        <v>0</v>
      </c>
      <c r="BJ225" s="16" t="s">
        <v>80</v>
      </c>
      <c r="BK225" s="143">
        <f>ROUND(I225*H225,2)</f>
        <v>0</v>
      </c>
      <c r="BL225" s="16" t="s">
        <v>215</v>
      </c>
      <c r="BM225" s="142" t="s">
        <v>439</v>
      </c>
    </row>
    <row r="226" spans="2:65" s="13" customFormat="1" ht="10">
      <c r="B226" s="155"/>
      <c r="D226" s="149" t="s">
        <v>163</v>
      </c>
      <c r="E226" s="156" t="s">
        <v>1</v>
      </c>
      <c r="F226" s="157" t="s">
        <v>780</v>
      </c>
      <c r="H226" s="158">
        <v>0.15</v>
      </c>
      <c r="I226" s="159"/>
      <c r="L226" s="155"/>
      <c r="M226" s="160"/>
      <c r="T226" s="161"/>
      <c r="AT226" s="156" t="s">
        <v>163</v>
      </c>
      <c r="AU226" s="156" t="s">
        <v>85</v>
      </c>
      <c r="AV226" s="13" t="s">
        <v>85</v>
      </c>
      <c r="AW226" s="13" t="s">
        <v>31</v>
      </c>
      <c r="AX226" s="13" t="s">
        <v>80</v>
      </c>
      <c r="AY226" s="156" t="s">
        <v>148</v>
      </c>
    </row>
    <row r="227" spans="2:65" s="1" customFormat="1" ht="24.15" customHeight="1">
      <c r="B227" s="130"/>
      <c r="C227" s="131" t="s">
        <v>418</v>
      </c>
      <c r="D227" s="131" t="s">
        <v>154</v>
      </c>
      <c r="E227" s="132" t="s">
        <v>442</v>
      </c>
      <c r="F227" s="133" t="s">
        <v>443</v>
      </c>
      <c r="G227" s="134" t="s">
        <v>385</v>
      </c>
      <c r="H227" s="135">
        <v>0.15</v>
      </c>
      <c r="I227" s="136"/>
      <c r="J227" s="137">
        <f>ROUND(I227*H227,2)</f>
        <v>0</v>
      </c>
      <c r="K227" s="133" t="s">
        <v>158</v>
      </c>
      <c r="L227" s="31"/>
      <c r="M227" s="138" t="s">
        <v>1</v>
      </c>
      <c r="N227" s="139" t="s">
        <v>40</v>
      </c>
      <c r="P227" s="140">
        <f>O227*H227</f>
        <v>0</v>
      </c>
      <c r="Q227" s="140">
        <v>2.2839999999999999E-2</v>
      </c>
      <c r="R227" s="140">
        <f>Q227*H227</f>
        <v>3.4259999999999998E-3</v>
      </c>
      <c r="S227" s="140">
        <v>0</v>
      </c>
      <c r="T227" s="141">
        <f>S227*H227</f>
        <v>0</v>
      </c>
      <c r="AR227" s="142" t="s">
        <v>215</v>
      </c>
      <c r="AT227" s="142" t="s">
        <v>154</v>
      </c>
      <c r="AU227" s="142" t="s">
        <v>85</v>
      </c>
      <c r="AY227" s="16" t="s">
        <v>148</v>
      </c>
      <c r="BE227" s="143">
        <f>IF(N227="základní",J227,0)</f>
        <v>0</v>
      </c>
      <c r="BF227" s="143">
        <f>IF(N227="snížená",J227,0)</f>
        <v>0</v>
      </c>
      <c r="BG227" s="143">
        <f>IF(N227="zákl. přenesená",J227,0)</f>
        <v>0</v>
      </c>
      <c r="BH227" s="143">
        <f>IF(N227="sníž. přenesená",J227,0)</f>
        <v>0</v>
      </c>
      <c r="BI227" s="143">
        <f>IF(N227="nulová",J227,0)</f>
        <v>0</v>
      </c>
      <c r="BJ227" s="16" t="s">
        <v>80</v>
      </c>
      <c r="BK227" s="143">
        <f>ROUND(I227*H227,2)</f>
        <v>0</v>
      </c>
      <c r="BL227" s="16" t="s">
        <v>215</v>
      </c>
      <c r="BM227" s="142" t="s">
        <v>444</v>
      </c>
    </row>
    <row r="228" spans="2:65" s="1" customFormat="1" ht="10">
      <c r="B228" s="31"/>
      <c r="D228" s="144" t="s">
        <v>161</v>
      </c>
      <c r="F228" s="145" t="s">
        <v>445</v>
      </c>
      <c r="I228" s="146"/>
      <c r="L228" s="31"/>
      <c r="M228" s="147"/>
      <c r="T228" s="55"/>
      <c r="AT228" s="16" t="s">
        <v>161</v>
      </c>
      <c r="AU228" s="16" t="s">
        <v>85</v>
      </c>
    </row>
    <row r="229" spans="2:65" s="1" customFormat="1" ht="24.15" customHeight="1">
      <c r="B229" s="130"/>
      <c r="C229" s="131" t="s">
        <v>425</v>
      </c>
      <c r="D229" s="131" t="s">
        <v>154</v>
      </c>
      <c r="E229" s="132" t="s">
        <v>447</v>
      </c>
      <c r="F229" s="133" t="s">
        <v>448</v>
      </c>
      <c r="G229" s="134" t="s">
        <v>193</v>
      </c>
      <c r="H229" s="135">
        <v>8.6999999999999994E-2</v>
      </c>
      <c r="I229" s="136"/>
      <c r="J229" s="137">
        <f>ROUND(I229*H229,2)</f>
        <v>0</v>
      </c>
      <c r="K229" s="133" t="s">
        <v>158</v>
      </c>
      <c r="L229" s="31"/>
      <c r="M229" s="138" t="s">
        <v>1</v>
      </c>
      <c r="N229" s="139" t="s">
        <v>40</v>
      </c>
      <c r="P229" s="140">
        <f>O229*H229</f>
        <v>0</v>
      </c>
      <c r="Q229" s="140">
        <v>0</v>
      </c>
      <c r="R229" s="140">
        <f>Q229*H229</f>
        <v>0</v>
      </c>
      <c r="S229" s="140">
        <v>0</v>
      </c>
      <c r="T229" s="141">
        <f>S229*H229</f>
        <v>0</v>
      </c>
      <c r="AR229" s="142" t="s">
        <v>215</v>
      </c>
      <c r="AT229" s="142" t="s">
        <v>154</v>
      </c>
      <c r="AU229" s="142" t="s">
        <v>85</v>
      </c>
      <c r="AY229" s="16" t="s">
        <v>148</v>
      </c>
      <c r="BE229" s="143">
        <f>IF(N229="základní",J229,0)</f>
        <v>0</v>
      </c>
      <c r="BF229" s="143">
        <f>IF(N229="snížená",J229,0)</f>
        <v>0</v>
      </c>
      <c r="BG229" s="143">
        <f>IF(N229="zákl. přenesená",J229,0)</f>
        <v>0</v>
      </c>
      <c r="BH229" s="143">
        <f>IF(N229="sníž. přenesená",J229,0)</f>
        <v>0</v>
      </c>
      <c r="BI229" s="143">
        <f>IF(N229="nulová",J229,0)</f>
        <v>0</v>
      </c>
      <c r="BJ229" s="16" t="s">
        <v>80</v>
      </c>
      <c r="BK229" s="143">
        <f>ROUND(I229*H229,2)</f>
        <v>0</v>
      </c>
      <c r="BL229" s="16" t="s">
        <v>215</v>
      </c>
      <c r="BM229" s="142" t="s">
        <v>781</v>
      </c>
    </row>
    <row r="230" spans="2:65" s="1" customFormat="1" ht="10">
      <c r="B230" s="31"/>
      <c r="D230" s="144" t="s">
        <v>161</v>
      </c>
      <c r="F230" s="145" t="s">
        <v>450</v>
      </c>
      <c r="I230" s="146"/>
      <c r="L230" s="31"/>
      <c r="M230" s="147"/>
      <c r="T230" s="55"/>
      <c r="AT230" s="16" t="s">
        <v>161</v>
      </c>
      <c r="AU230" s="16" t="s">
        <v>85</v>
      </c>
    </row>
    <row r="231" spans="2:65" s="11" customFormat="1" ht="22.75" customHeight="1">
      <c r="B231" s="118"/>
      <c r="D231" s="119" t="s">
        <v>74</v>
      </c>
      <c r="E231" s="128" t="s">
        <v>241</v>
      </c>
      <c r="F231" s="128" t="s">
        <v>242</v>
      </c>
      <c r="I231" s="121"/>
      <c r="J231" s="129">
        <f>BK231</f>
        <v>0</v>
      </c>
      <c r="L231" s="118"/>
      <c r="M231" s="123"/>
      <c r="P231" s="124">
        <f>SUM(P232:P246)</f>
        <v>0</v>
      </c>
      <c r="R231" s="124">
        <f>SUM(R232:R246)</f>
        <v>0.17747280000000001</v>
      </c>
      <c r="T231" s="125">
        <f>SUM(T232:T246)</f>
        <v>0</v>
      </c>
      <c r="AR231" s="119" t="s">
        <v>85</v>
      </c>
      <c r="AT231" s="126" t="s">
        <v>74</v>
      </c>
      <c r="AU231" s="126" t="s">
        <v>80</v>
      </c>
      <c r="AY231" s="119" t="s">
        <v>148</v>
      </c>
      <c r="BK231" s="127">
        <f>SUM(BK232:BK246)</f>
        <v>0</v>
      </c>
    </row>
    <row r="232" spans="2:65" s="1" customFormat="1" ht="33" customHeight="1">
      <c r="B232" s="130"/>
      <c r="C232" s="131" t="s">
        <v>321</v>
      </c>
      <c r="D232" s="131" t="s">
        <v>154</v>
      </c>
      <c r="E232" s="132" t="s">
        <v>688</v>
      </c>
      <c r="F232" s="133" t="s">
        <v>689</v>
      </c>
      <c r="G232" s="134" t="s">
        <v>246</v>
      </c>
      <c r="H232" s="135">
        <v>28.26</v>
      </c>
      <c r="I232" s="136"/>
      <c r="J232" s="137">
        <f>ROUND(I232*H232,2)</f>
        <v>0</v>
      </c>
      <c r="K232" s="133" t="s">
        <v>194</v>
      </c>
      <c r="L232" s="31"/>
      <c r="M232" s="138" t="s">
        <v>1</v>
      </c>
      <c r="N232" s="139" t="s">
        <v>40</v>
      </c>
      <c r="P232" s="140">
        <f>O232*H232</f>
        <v>0</v>
      </c>
      <c r="Q232" s="140">
        <v>1.06E-3</v>
      </c>
      <c r="R232" s="140">
        <f>Q232*H232</f>
        <v>2.9955599999999999E-2</v>
      </c>
      <c r="S232" s="140">
        <v>0</v>
      </c>
      <c r="T232" s="141">
        <f>S232*H232</f>
        <v>0</v>
      </c>
      <c r="AR232" s="142" t="s">
        <v>215</v>
      </c>
      <c r="AT232" s="142" t="s">
        <v>154</v>
      </c>
      <c r="AU232" s="142" t="s">
        <v>85</v>
      </c>
      <c r="AY232" s="16" t="s">
        <v>148</v>
      </c>
      <c r="BE232" s="143">
        <f>IF(N232="základní",J232,0)</f>
        <v>0</v>
      </c>
      <c r="BF232" s="143">
        <f>IF(N232="snížená",J232,0)</f>
        <v>0</v>
      </c>
      <c r="BG232" s="143">
        <f>IF(N232="zákl. přenesená",J232,0)</f>
        <v>0</v>
      </c>
      <c r="BH232" s="143">
        <f>IF(N232="sníž. přenesená",J232,0)</f>
        <v>0</v>
      </c>
      <c r="BI232" s="143">
        <f>IF(N232="nulová",J232,0)</f>
        <v>0</v>
      </c>
      <c r="BJ232" s="16" t="s">
        <v>80</v>
      </c>
      <c r="BK232" s="143">
        <f>ROUND(I232*H232,2)</f>
        <v>0</v>
      </c>
      <c r="BL232" s="16" t="s">
        <v>215</v>
      </c>
      <c r="BM232" s="142" t="s">
        <v>690</v>
      </c>
    </row>
    <row r="233" spans="2:65" s="1" customFormat="1" ht="10">
      <c r="B233" s="31"/>
      <c r="D233" s="144" t="s">
        <v>161</v>
      </c>
      <c r="F233" s="145" t="s">
        <v>691</v>
      </c>
      <c r="I233" s="146"/>
      <c r="L233" s="31"/>
      <c r="M233" s="147"/>
      <c r="T233" s="55"/>
      <c r="AT233" s="16" t="s">
        <v>161</v>
      </c>
      <c r="AU233" s="16" t="s">
        <v>85</v>
      </c>
    </row>
    <row r="234" spans="2:65" s="13" customFormat="1" ht="10">
      <c r="B234" s="155"/>
      <c r="D234" s="149" t="s">
        <v>163</v>
      </c>
      <c r="E234" s="156" t="s">
        <v>1</v>
      </c>
      <c r="F234" s="157" t="s">
        <v>782</v>
      </c>
      <c r="H234" s="158">
        <v>28.26</v>
      </c>
      <c r="I234" s="159"/>
      <c r="L234" s="155"/>
      <c r="M234" s="160"/>
      <c r="T234" s="161"/>
      <c r="AT234" s="156" t="s">
        <v>163</v>
      </c>
      <c r="AU234" s="156" t="s">
        <v>85</v>
      </c>
      <c r="AV234" s="13" t="s">
        <v>85</v>
      </c>
      <c r="AW234" s="13" t="s">
        <v>31</v>
      </c>
      <c r="AX234" s="13" t="s">
        <v>80</v>
      </c>
      <c r="AY234" s="156" t="s">
        <v>148</v>
      </c>
    </row>
    <row r="235" spans="2:65" s="1" customFormat="1" ht="24.15" customHeight="1">
      <c r="B235" s="130"/>
      <c r="C235" s="131" t="s">
        <v>436</v>
      </c>
      <c r="D235" s="131" t="s">
        <v>154</v>
      </c>
      <c r="E235" s="132" t="s">
        <v>692</v>
      </c>
      <c r="F235" s="133" t="s">
        <v>693</v>
      </c>
      <c r="G235" s="134" t="s">
        <v>246</v>
      </c>
      <c r="H235" s="135">
        <v>28.26</v>
      </c>
      <c r="I235" s="136"/>
      <c r="J235" s="137">
        <f>ROUND(I235*H235,2)</f>
        <v>0</v>
      </c>
      <c r="K235" s="133" t="s">
        <v>194</v>
      </c>
      <c r="L235" s="31"/>
      <c r="M235" s="138" t="s">
        <v>1</v>
      </c>
      <c r="N235" s="139" t="s">
        <v>40</v>
      </c>
      <c r="P235" s="140">
        <f>O235*H235</f>
        <v>0</v>
      </c>
      <c r="Q235" s="140">
        <v>7.7999999999999999E-4</v>
      </c>
      <c r="R235" s="140">
        <f>Q235*H235</f>
        <v>2.2042800000000001E-2</v>
      </c>
      <c r="S235" s="140">
        <v>0</v>
      </c>
      <c r="T235" s="141">
        <f>S235*H235</f>
        <v>0</v>
      </c>
      <c r="AR235" s="142" t="s">
        <v>215</v>
      </c>
      <c r="AT235" s="142" t="s">
        <v>154</v>
      </c>
      <c r="AU235" s="142" t="s">
        <v>85</v>
      </c>
      <c r="AY235" s="16" t="s">
        <v>148</v>
      </c>
      <c r="BE235" s="143">
        <f>IF(N235="základní",J235,0)</f>
        <v>0</v>
      </c>
      <c r="BF235" s="143">
        <f>IF(N235="snížená",J235,0)</f>
        <v>0</v>
      </c>
      <c r="BG235" s="143">
        <f>IF(N235="zákl. přenesená",J235,0)</f>
        <v>0</v>
      </c>
      <c r="BH235" s="143">
        <f>IF(N235="sníž. přenesená",J235,0)</f>
        <v>0</v>
      </c>
      <c r="BI235" s="143">
        <f>IF(N235="nulová",J235,0)</f>
        <v>0</v>
      </c>
      <c r="BJ235" s="16" t="s">
        <v>80</v>
      </c>
      <c r="BK235" s="143">
        <f>ROUND(I235*H235,2)</f>
        <v>0</v>
      </c>
      <c r="BL235" s="16" t="s">
        <v>215</v>
      </c>
      <c r="BM235" s="142" t="s">
        <v>694</v>
      </c>
    </row>
    <row r="236" spans="2:65" s="1" customFormat="1" ht="10">
      <c r="B236" s="31"/>
      <c r="D236" s="144" t="s">
        <v>161</v>
      </c>
      <c r="F236" s="145" t="s">
        <v>695</v>
      </c>
      <c r="I236" s="146"/>
      <c r="L236" s="31"/>
      <c r="M236" s="147"/>
      <c r="T236" s="55"/>
      <c r="AT236" s="16" t="s">
        <v>161</v>
      </c>
      <c r="AU236" s="16" t="s">
        <v>85</v>
      </c>
    </row>
    <row r="237" spans="2:65" s="1" customFormat="1" ht="33" customHeight="1">
      <c r="B237" s="130"/>
      <c r="C237" s="131" t="s">
        <v>441</v>
      </c>
      <c r="D237" s="131" t="s">
        <v>154</v>
      </c>
      <c r="E237" s="132" t="s">
        <v>696</v>
      </c>
      <c r="F237" s="133" t="s">
        <v>697</v>
      </c>
      <c r="G237" s="134" t="s">
        <v>246</v>
      </c>
      <c r="H237" s="135">
        <v>28.26</v>
      </c>
      <c r="I237" s="136"/>
      <c r="J237" s="137">
        <f>ROUND(I237*H237,2)</f>
        <v>0</v>
      </c>
      <c r="K237" s="133" t="s">
        <v>158</v>
      </c>
      <c r="L237" s="31"/>
      <c r="M237" s="138" t="s">
        <v>1</v>
      </c>
      <c r="N237" s="139" t="s">
        <v>40</v>
      </c>
      <c r="P237" s="140">
        <f>O237*H237</f>
        <v>0</v>
      </c>
      <c r="Q237" s="140">
        <v>2.2200000000000002E-3</v>
      </c>
      <c r="R237" s="140">
        <f>Q237*H237</f>
        <v>6.2737200000000007E-2</v>
      </c>
      <c r="S237" s="140">
        <v>0</v>
      </c>
      <c r="T237" s="141">
        <f>S237*H237</f>
        <v>0</v>
      </c>
      <c r="AR237" s="142" t="s">
        <v>215</v>
      </c>
      <c r="AT237" s="142" t="s">
        <v>154</v>
      </c>
      <c r="AU237" s="142" t="s">
        <v>85</v>
      </c>
      <c r="AY237" s="16" t="s">
        <v>148</v>
      </c>
      <c r="BE237" s="143">
        <f>IF(N237="základní",J237,0)</f>
        <v>0</v>
      </c>
      <c r="BF237" s="143">
        <f>IF(N237="snížená",J237,0)</f>
        <v>0</v>
      </c>
      <c r="BG237" s="143">
        <f>IF(N237="zákl. přenesená",J237,0)</f>
        <v>0</v>
      </c>
      <c r="BH237" s="143">
        <f>IF(N237="sníž. přenesená",J237,0)</f>
        <v>0</v>
      </c>
      <c r="BI237" s="143">
        <f>IF(N237="nulová",J237,0)</f>
        <v>0</v>
      </c>
      <c r="BJ237" s="16" t="s">
        <v>80</v>
      </c>
      <c r="BK237" s="143">
        <f>ROUND(I237*H237,2)</f>
        <v>0</v>
      </c>
      <c r="BL237" s="16" t="s">
        <v>215</v>
      </c>
      <c r="BM237" s="142" t="s">
        <v>698</v>
      </c>
    </row>
    <row r="238" spans="2:65" s="1" customFormat="1" ht="10">
      <c r="B238" s="31"/>
      <c r="D238" s="144" t="s">
        <v>161</v>
      </c>
      <c r="F238" s="145" t="s">
        <v>699</v>
      </c>
      <c r="I238" s="146"/>
      <c r="L238" s="31"/>
      <c r="M238" s="147"/>
      <c r="T238" s="55"/>
      <c r="AT238" s="16" t="s">
        <v>161</v>
      </c>
      <c r="AU238" s="16" t="s">
        <v>85</v>
      </c>
    </row>
    <row r="239" spans="2:65" s="1" customFormat="1" ht="33" customHeight="1">
      <c r="B239" s="130"/>
      <c r="C239" s="131" t="s">
        <v>446</v>
      </c>
      <c r="D239" s="131" t="s">
        <v>154</v>
      </c>
      <c r="E239" s="132" t="s">
        <v>696</v>
      </c>
      <c r="F239" s="133" t="s">
        <v>697</v>
      </c>
      <c r="G239" s="134" t="s">
        <v>246</v>
      </c>
      <c r="H239" s="135">
        <v>28.26</v>
      </c>
      <c r="I239" s="136"/>
      <c r="J239" s="137">
        <f>ROUND(I239*H239,2)</f>
        <v>0</v>
      </c>
      <c r="K239" s="133" t="s">
        <v>158</v>
      </c>
      <c r="L239" s="31"/>
      <c r="M239" s="138" t="s">
        <v>1</v>
      </c>
      <c r="N239" s="139" t="s">
        <v>40</v>
      </c>
      <c r="P239" s="140">
        <f>O239*H239</f>
        <v>0</v>
      </c>
      <c r="Q239" s="140">
        <v>2.2200000000000002E-3</v>
      </c>
      <c r="R239" s="140">
        <f>Q239*H239</f>
        <v>6.2737200000000007E-2</v>
      </c>
      <c r="S239" s="140">
        <v>0</v>
      </c>
      <c r="T239" s="141">
        <f>S239*H239</f>
        <v>0</v>
      </c>
      <c r="AR239" s="142" t="s">
        <v>215</v>
      </c>
      <c r="AT239" s="142" t="s">
        <v>154</v>
      </c>
      <c r="AU239" s="142" t="s">
        <v>85</v>
      </c>
      <c r="AY239" s="16" t="s">
        <v>148</v>
      </c>
      <c r="BE239" s="143">
        <f>IF(N239="základní",J239,0)</f>
        <v>0</v>
      </c>
      <c r="BF239" s="143">
        <f>IF(N239="snížená",J239,0)</f>
        <v>0</v>
      </c>
      <c r="BG239" s="143">
        <f>IF(N239="zákl. přenesená",J239,0)</f>
        <v>0</v>
      </c>
      <c r="BH239" s="143">
        <f>IF(N239="sníž. přenesená",J239,0)</f>
        <v>0</v>
      </c>
      <c r="BI239" s="143">
        <f>IF(N239="nulová",J239,0)</f>
        <v>0</v>
      </c>
      <c r="BJ239" s="16" t="s">
        <v>80</v>
      </c>
      <c r="BK239" s="143">
        <f>ROUND(I239*H239,2)</f>
        <v>0</v>
      </c>
      <c r="BL239" s="16" t="s">
        <v>215</v>
      </c>
      <c r="BM239" s="142" t="s">
        <v>783</v>
      </c>
    </row>
    <row r="240" spans="2:65" s="1" customFormat="1" ht="10">
      <c r="B240" s="31"/>
      <c r="D240" s="144" t="s">
        <v>161</v>
      </c>
      <c r="F240" s="145" t="s">
        <v>699</v>
      </c>
      <c r="I240" s="146"/>
      <c r="L240" s="31"/>
      <c r="M240" s="147"/>
      <c r="T240" s="55"/>
      <c r="AT240" s="16" t="s">
        <v>161</v>
      </c>
      <c r="AU240" s="16" t="s">
        <v>85</v>
      </c>
    </row>
    <row r="241" spans="2:65" s="1" customFormat="1" ht="24.15" customHeight="1">
      <c r="B241" s="130"/>
      <c r="C241" s="131" t="s">
        <v>451</v>
      </c>
      <c r="D241" s="131" t="s">
        <v>154</v>
      </c>
      <c r="E241" s="132" t="s">
        <v>702</v>
      </c>
      <c r="F241" s="133" t="s">
        <v>703</v>
      </c>
      <c r="G241" s="134" t="s">
        <v>238</v>
      </c>
      <c r="H241" s="135">
        <v>1</v>
      </c>
      <c r="I241" s="136"/>
      <c r="J241" s="137">
        <f>ROUND(I241*H241,2)</f>
        <v>0</v>
      </c>
      <c r="K241" s="133" t="s">
        <v>1</v>
      </c>
      <c r="L241" s="31"/>
      <c r="M241" s="138" t="s">
        <v>1</v>
      </c>
      <c r="N241" s="139" t="s">
        <v>40</v>
      </c>
      <c r="P241" s="140">
        <f>O241*H241</f>
        <v>0</v>
      </c>
      <c r="Q241" s="140">
        <v>0</v>
      </c>
      <c r="R241" s="140">
        <f>Q241*H241</f>
        <v>0</v>
      </c>
      <c r="S241" s="140">
        <v>0</v>
      </c>
      <c r="T241" s="141">
        <f>S241*H241</f>
        <v>0</v>
      </c>
      <c r="AR241" s="142" t="s">
        <v>215</v>
      </c>
      <c r="AT241" s="142" t="s">
        <v>154</v>
      </c>
      <c r="AU241" s="142" t="s">
        <v>85</v>
      </c>
      <c r="AY241" s="16" t="s">
        <v>148</v>
      </c>
      <c r="BE241" s="143">
        <f>IF(N241="základní",J241,0)</f>
        <v>0</v>
      </c>
      <c r="BF241" s="143">
        <f>IF(N241="snížená",J241,0)</f>
        <v>0</v>
      </c>
      <c r="BG241" s="143">
        <f>IF(N241="zákl. přenesená",J241,0)</f>
        <v>0</v>
      </c>
      <c r="BH241" s="143">
        <f>IF(N241="sníž. přenesená",J241,0)</f>
        <v>0</v>
      </c>
      <c r="BI241" s="143">
        <f>IF(N241="nulová",J241,0)</f>
        <v>0</v>
      </c>
      <c r="BJ241" s="16" t="s">
        <v>80</v>
      </c>
      <c r="BK241" s="143">
        <f>ROUND(I241*H241,2)</f>
        <v>0</v>
      </c>
      <c r="BL241" s="16" t="s">
        <v>215</v>
      </c>
      <c r="BM241" s="142" t="s">
        <v>704</v>
      </c>
    </row>
    <row r="242" spans="2:65" s="12" customFormat="1" ht="10">
      <c r="B242" s="148"/>
      <c r="D242" s="149" t="s">
        <v>163</v>
      </c>
      <c r="E242" s="150" t="s">
        <v>1</v>
      </c>
      <c r="F242" s="151" t="s">
        <v>399</v>
      </c>
      <c r="H242" s="150" t="s">
        <v>1</v>
      </c>
      <c r="I242" s="152"/>
      <c r="L242" s="148"/>
      <c r="M242" s="153"/>
      <c r="T242" s="154"/>
      <c r="AT242" s="150" t="s">
        <v>163</v>
      </c>
      <c r="AU242" s="150" t="s">
        <v>85</v>
      </c>
      <c r="AV242" s="12" t="s">
        <v>80</v>
      </c>
      <c r="AW242" s="12" t="s">
        <v>31</v>
      </c>
      <c r="AX242" s="12" t="s">
        <v>75</v>
      </c>
      <c r="AY242" s="150" t="s">
        <v>148</v>
      </c>
    </row>
    <row r="243" spans="2:65" s="12" customFormat="1" ht="30">
      <c r="B243" s="148"/>
      <c r="D243" s="149" t="s">
        <v>163</v>
      </c>
      <c r="E243" s="150" t="s">
        <v>1</v>
      </c>
      <c r="F243" s="151" t="s">
        <v>784</v>
      </c>
      <c r="H243" s="150" t="s">
        <v>1</v>
      </c>
      <c r="I243" s="152"/>
      <c r="L243" s="148"/>
      <c r="M243" s="153"/>
      <c r="T243" s="154"/>
      <c r="AT243" s="150" t="s">
        <v>163</v>
      </c>
      <c r="AU243" s="150" t="s">
        <v>85</v>
      </c>
      <c r="AV243" s="12" t="s">
        <v>80</v>
      </c>
      <c r="AW243" s="12" t="s">
        <v>31</v>
      </c>
      <c r="AX243" s="12" t="s">
        <v>75</v>
      </c>
      <c r="AY243" s="150" t="s">
        <v>148</v>
      </c>
    </row>
    <row r="244" spans="2:65" s="13" customFormat="1" ht="10">
      <c r="B244" s="155"/>
      <c r="D244" s="149" t="s">
        <v>163</v>
      </c>
      <c r="E244" s="156" t="s">
        <v>1</v>
      </c>
      <c r="F244" s="157" t="s">
        <v>80</v>
      </c>
      <c r="H244" s="158">
        <v>1</v>
      </c>
      <c r="I244" s="159"/>
      <c r="L244" s="155"/>
      <c r="M244" s="160"/>
      <c r="T244" s="161"/>
      <c r="AT244" s="156" t="s">
        <v>163</v>
      </c>
      <c r="AU244" s="156" t="s">
        <v>85</v>
      </c>
      <c r="AV244" s="13" t="s">
        <v>85</v>
      </c>
      <c r="AW244" s="13" t="s">
        <v>31</v>
      </c>
      <c r="AX244" s="13" t="s">
        <v>80</v>
      </c>
      <c r="AY244" s="156" t="s">
        <v>148</v>
      </c>
    </row>
    <row r="245" spans="2:65" s="1" customFormat="1" ht="24.15" customHeight="1">
      <c r="B245" s="130"/>
      <c r="C245" s="131" t="s">
        <v>457</v>
      </c>
      <c r="D245" s="131" t="s">
        <v>154</v>
      </c>
      <c r="E245" s="132" t="s">
        <v>485</v>
      </c>
      <c r="F245" s="133" t="s">
        <v>486</v>
      </c>
      <c r="G245" s="134" t="s">
        <v>193</v>
      </c>
      <c r="H245" s="135">
        <v>0.17699999999999999</v>
      </c>
      <c r="I245" s="136"/>
      <c r="J245" s="137">
        <f>ROUND(I245*H245,2)</f>
        <v>0</v>
      </c>
      <c r="K245" s="133" t="s">
        <v>194</v>
      </c>
      <c r="L245" s="31"/>
      <c r="M245" s="138" t="s">
        <v>1</v>
      </c>
      <c r="N245" s="139" t="s">
        <v>40</v>
      </c>
      <c r="P245" s="140">
        <f>O245*H245</f>
        <v>0</v>
      </c>
      <c r="Q245" s="140">
        <v>0</v>
      </c>
      <c r="R245" s="140">
        <f>Q245*H245</f>
        <v>0</v>
      </c>
      <c r="S245" s="140">
        <v>0</v>
      </c>
      <c r="T245" s="141">
        <f>S245*H245</f>
        <v>0</v>
      </c>
      <c r="AR245" s="142" t="s">
        <v>215</v>
      </c>
      <c r="AT245" s="142" t="s">
        <v>154</v>
      </c>
      <c r="AU245" s="142" t="s">
        <v>85</v>
      </c>
      <c r="AY245" s="16" t="s">
        <v>148</v>
      </c>
      <c r="BE245" s="143">
        <f>IF(N245="základní",J245,0)</f>
        <v>0</v>
      </c>
      <c r="BF245" s="143">
        <f>IF(N245="snížená",J245,0)</f>
        <v>0</v>
      </c>
      <c r="BG245" s="143">
        <f>IF(N245="zákl. přenesená",J245,0)</f>
        <v>0</v>
      </c>
      <c r="BH245" s="143">
        <f>IF(N245="sníž. přenesená",J245,0)</f>
        <v>0</v>
      </c>
      <c r="BI245" s="143">
        <f>IF(N245="nulová",J245,0)</f>
        <v>0</v>
      </c>
      <c r="BJ245" s="16" t="s">
        <v>80</v>
      </c>
      <c r="BK245" s="143">
        <f>ROUND(I245*H245,2)</f>
        <v>0</v>
      </c>
      <c r="BL245" s="16" t="s">
        <v>215</v>
      </c>
      <c r="BM245" s="142" t="s">
        <v>487</v>
      </c>
    </row>
    <row r="246" spans="2:65" s="1" customFormat="1" ht="10">
      <c r="B246" s="31"/>
      <c r="D246" s="144" t="s">
        <v>161</v>
      </c>
      <c r="F246" s="145" t="s">
        <v>488</v>
      </c>
      <c r="I246" s="146"/>
      <c r="L246" s="31"/>
      <c r="M246" s="147"/>
      <c r="T246" s="55"/>
      <c r="AT246" s="16" t="s">
        <v>161</v>
      </c>
      <c r="AU246" s="16" t="s">
        <v>85</v>
      </c>
    </row>
    <row r="247" spans="2:65" s="11" customFormat="1" ht="22.75" customHeight="1">
      <c r="B247" s="118"/>
      <c r="D247" s="119" t="s">
        <v>74</v>
      </c>
      <c r="E247" s="128" t="s">
        <v>489</v>
      </c>
      <c r="F247" s="128" t="s">
        <v>490</v>
      </c>
      <c r="I247" s="121"/>
      <c r="J247" s="129">
        <f>BK247</f>
        <v>0</v>
      </c>
      <c r="L247" s="118"/>
      <c r="M247" s="123"/>
      <c r="P247" s="124">
        <f>SUM(P248:P256)</f>
        <v>0</v>
      </c>
      <c r="R247" s="124">
        <f>SUM(R248:R256)</f>
        <v>0.1117798</v>
      </c>
      <c r="T247" s="125">
        <f>SUM(T248:T256)</f>
        <v>0</v>
      </c>
      <c r="AR247" s="119" t="s">
        <v>85</v>
      </c>
      <c r="AT247" s="126" t="s">
        <v>74</v>
      </c>
      <c r="AU247" s="126" t="s">
        <v>80</v>
      </c>
      <c r="AY247" s="119" t="s">
        <v>148</v>
      </c>
      <c r="BK247" s="127">
        <f>SUM(BK248:BK256)</f>
        <v>0</v>
      </c>
    </row>
    <row r="248" spans="2:65" s="1" customFormat="1" ht="24.15" customHeight="1">
      <c r="B248" s="130"/>
      <c r="C248" s="131" t="s">
        <v>462</v>
      </c>
      <c r="D248" s="131" t="s">
        <v>154</v>
      </c>
      <c r="E248" s="132" t="s">
        <v>492</v>
      </c>
      <c r="F248" s="133" t="s">
        <v>493</v>
      </c>
      <c r="G248" s="134" t="s">
        <v>214</v>
      </c>
      <c r="H248" s="135">
        <v>6.82</v>
      </c>
      <c r="I248" s="136"/>
      <c r="J248" s="137">
        <f>ROUND(I248*H248,2)</f>
        <v>0</v>
      </c>
      <c r="K248" s="133" t="s">
        <v>194</v>
      </c>
      <c r="L248" s="31"/>
      <c r="M248" s="138" t="s">
        <v>1</v>
      </c>
      <c r="N248" s="139" t="s">
        <v>40</v>
      </c>
      <c r="P248" s="140">
        <f>O248*H248</f>
        <v>0</v>
      </c>
      <c r="Q248" s="140">
        <v>0</v>
      </c>
      <c r="R248" s="140">
        <f>Q248*H248</f>
        <v>0</v>
      </c>
      <c r="S248" s="140">
        <v>0</v>
      </c>
      <c r="T248" s="141">
        <f>S248*H248</f>
        <v>0</v>
      </c>
      <c r="AR248" s="142" t="s">
        <v>215</v>
      </c>
      <c r="AT248" s="142" t="s">
        <v>154</v>
      </c>
      <c r="AU248" s="142" t="s">
        <v>85</v>
      </c>
      <c r="AY248" s="16" t="s">
        <v>148</v>
      </c>
      <c r="BE248" s="143">
        <f>IF(N248="základní",J248,0)</f>
        <v>0</v>
      </c>
      <c r="BF248" s="143">
        <f>IF(N248="snížená",J248,0)</f>
        <v>0</v>
      </c>
      <c r="BG248" s="143">
        <f>IF(N248="zákl. přenesená",J248,0)</f>
        <v>0</v>
      </c>
      <c r="BH248" s="143">
        <f>IF(N248="sníž. přenesená",J248,0)</f>
        <v>0</v>
      </c>
      <c r="BI248" s="143">
        <f>IF(N248="nulová",J248,0)</f>
        <v>0</v>
      </c>
      <c r="BJ248" s="16" t="s">
        <v>80</v>
      </c>
      <c r="BK248" s="143">
        <f>ROUND(I248*H248,2)</f>
        <v>0</v>
      </c>
      <c r="BL248" s="16" t="s">
        <v>215</v>
      </c>
      <c r="BM248" s="142" t="s">
        <v>494</v>
      </c>
    </row>
    <row r="249" spans="2:65" s="1" customFormat="1" ht="10">
      <c r="B249" s="31"/>
      <c r="D249" s="144" t="s">
        <v>161</v>
      </c>
      <c r="F249" s="145" t="s">
        <v>495</v>
      </c>
      <c r="I249" s="146"/>
      <c r="L249" s="31"/>
      <c r="M249" s="147"/>
      <c r="T249" s="55"/>
      <c r="AT249" s="16" t="s">
        <v>161</v>
      </c>
      <c r="AU249" s="16" t="s">
        <v>85</v>
      </c>
    </row>
    <row r="250" spans="2:65" s="13" customFormat="1" ht="10">
      <c r="B250" s="155"/>
      <c r="D250" s="149" t="s">
        <v>163</v>
      </c>
      <c r="E250" s="156" t="s">
        <v>1</v>
      </c>
      <c r="F250" s="157" t="s">
        <v>785</v>
      </c>
      <c r="H250" s="158">
        <v>6.82</v>
      </c>
      <c r="I250" s="159"/>
      <c r="L250" s="155"/>
      <c r="M250" s="160"/>
      <c r="T250" s="161"/>
      <c r="AT250" s="156" t="s">
        <v>163</v>
      </c>
      <c r="AU250" s="156" t="s">
        <v>85</v>
      </c>
      <c r="AV250" s="13" t="s">
        <v>85</v>
      </c>
      <c r="AW250" s="13" t="s">
        <v>31</v>
      </c>
      <c r="AX250" s="13" t="s">
        <v>80</v>
      </c>
      <c r="AY250" s="156" t="s">
        <v>148</v>
      </c>
    </row>
    <row r="251" spans="2:65" s="1" customFormat="1" ht="21.75" customHeight="1">
      <c r="B251" s="130"/>
      <c r="C251" s="176" t="s">
        <v>468</v>
      </c>
      <c r="D251" s="176" t="s">
        <v>269</v>
      </c>
      <c r="E251" s="177" t="s">
        <v>502</v>
      </c>
      <c r="F251" s="178" t="s">
        <v>503</v>
      </c>
      <c r="G251" s="179" t="s">
        <v>214</v>
      </c>
      <c r="H251" s="180">
        <v>7.5019999999999998</v>
      </c>
      <c r="I251" s="181"/>
      <c r="J251" s="182">
        <f>ROUND(I251*H251,2)</f>
        <v>0</v>
      </c>
      <c r="K251" s="178" t="s">
        <v>194</v>
      </c>
      <c r="L251" s="183"/>
      <c r="M251" s="184" t="s">
        <v>1</v>
      </c>
      <c r="N251" s="185" t="s">
        <v>40</v>
      </c>
      <c r="P251" s="140">
        <f>O251*H251</f>
        <v>0</v>
      </c>
      <c r="Q251" s="140">
        <v>1.49E-2</v>
      </c>
      <c r="R251" s="140">
        <f>Q251*H251</f>
        <v>0.1117798</v>
      </c>
      <c r="S251" s="140">
        <v>0</v>
      </c>
      <c r="T251" s="141">
        <f>S251*H251</f>
        <v>0</v>
      </c>
      <c r="AR251" s="142" t="s">
        <v>321</v>
      </c>
      <c r="AT251" s="142" t="s">
        <v>269</v>
      </c>
      <c r="AU251" s="142" t="s">
        <v>85</v>
      </c>
      <c r="AY251" s="16" t="s">
        <v>148</v>
      </c>
      <c r="BE251" s="143">
        <f>IF(N251="základní",J251,0)</f>
        <v>0</v>
      </c>
      <c r="BF251" s="143">
        <f>IF(N251="snížená",J251,0)</f>
        <v>0</v>
      </c>
      <c r="BG251" s="143">
        <f>IF(N251="zákl. přenesená",J251,0)</f>
        <v>0</v>
      </c>
      <c r="BH251" s="143">
        <f>IF(N251="sníž. přenesená",J251,0)</f>
        <v>0</v>
      </c>
      <c r="BI251" s="143">
        <f>IF(N251="nulová",J251,0)</f>
        <v>0</v>
      </c>
      <c r="BJ251" s="16" t="s">
        <v>80</v>
      </c>
      <c r="BK251" s="143">
        <f>ROUND(I251*H251,2)</f>
        <v>0</v>
      </c>
      <c r="BL251" s="16" t="s">
        <v>215</v>
      </c>
      <c r="BM251" s="142" t="s">
        <v>504</v>
      </c>
    </row>
    <row r="252" spans="2:65" s="13" customFormat="1" ht="10">
      <c r="B252" s="155"/>
      <c r="D252" s="149" t="s">
        <v>163</v>
      </c>
      <c r="F252" s="157" t="s">
        <v>786</v>
      </c>
      <c r="H252" s="158">
        <v>7.5019999999999998</v>
      </c>
      <c r="I252" s="159"/>
      <c r="L252" s="155"/>
      <c r="M252" s="160"/>
      <c r="T252" s="161"/>
      <c r="AT252" s="156" t="s">
        <v>163</v>
      </c>
      <c r="AU252" s="156" t="s">
        <v>85</v>
      </c>
      <c r="AV252" s="13" t="s">
        <v>85</v>
      </c>
      <c r="AW252" s="13" t="s">
        <v>3</v>
      </c>
      <c r="AX252" s="13" t="s">
        <v>80</v>
      </c>
      <c r="AY252" s="156" t="s">
        <v>148</v>
      </c>
    </row>
    <row r="253" spans="2:65" s="1" customFormat="1" ht="16.5" customHeight="1">
      <c r="B253" s="130"/>
      <c r="C253" s="131" t="s">
        <v>473</v>
      </c>
      <c r="D253" s="131" t="s">
        <v>154</v>
      </c>
      <c r="E253" s="132" t="s">
        <v>507</v>
      </c>
      <c r="F253" s="133" t="s">
        <v>508</v>
      </c>
      <c r="G253" s="134" t="s">
        <v>385</v>
      </c>
      <c r="H253" s="135">
        <v>0.158</v>
      </c>
      <c r="I253" s="136"/>
      <c r="J253" s="137">
        <f>ROUND(I253*H253,2)</f>
        <v>0</v>
      </c>
      <c r="K253" s="133" t="s">
        <v>1</v>
      </c>
      <c r="L253" s="31"/>
      <c r="M253" s="138" t="s">
        <v>1</v>
      </c>
      <c r="N253" s="139" t="s">
        <v>40</v>
      </c>
      <c r="P253" s="140">
        <f>O253*H253</f>
        <v>0</v>
      </c>
      <c r="Q253" s="140">
        <v>0</v>
      </c>
      <c r="R253" s="140">
        <f>Q253*H253</f>
        <v>0</v>
      </c>
      <c r="S253" s="140">
        <v>0</v>
      </c>
      <c r="T253" s="141">
        <f>S253*H253</f>
        <v>0</v>
      </c>
      <c r="AR253" s="142" t="s">
        <v>215</v>
      </c>
      <c r="AT253" s="142" t="s">
        <v>154</v>
      </c>
      <c r="AU253" s="142" t="s">
        <v>85</v>
      </c>
      <c r="AY253" s="16" t="s">
        <v>148</v>
      </c>
      <c r="BE253" s="143">
        <f>IF(N253="základní",J253,0)</f>
        <v>0</v>
      </c>
      <c r="BF253" s="143">
        <f>IF(N253="snížená",J253,0)</f>
        <v>0</v>
      </c>
      <c r="BG253" s="143">
        <f>IF(N253="zákl. přenesená",J253,0)</f>
        <v>0</v>
      </c>
      <c r="BH253" s="143">
        <f>IF(N253="sníž. přenesená",J253,0)</f>
        <v>0</v>
      </c>
      <c r="BI253" s="143">
        <f>IF(N253="nulová",J253,0)</f>
        <v>0</v>
      </c>
      <c r="BJ253" s="16" t="s">
        <v>80</v>
      </c>
      <c r="BK253" s="143">
        <f>ROUND(I253*H253,2)</f>
        <v>0</v>
      </c>
      <c r="BL253" s="16" t="s">
        <v>215</v>
      </c>
      <c r="BM253" s="142" t="s">
        <v>509</v>
      </c>
    </row>
    <row r="254" spans="2:65" s="13" customFormat="1" ht="10">
      <c r="B254" s="155"/>
      <c r="D254" s="149" t="s">
        <v>163</v>
      </c>
      <c r="E254" s="156" t="s">
        <v>1</v>
      </c>
      <c r="F254" s="157" t="s">
        <v>787</v>
      </c>
      <c r="H254" s="158">
        <v>0.158</v>
      </c>
      <c r="I254" s="159"/>
      <c r="L254" s="155"/>
      <c r="M254" s="160"/>
      <c r="T254" s="161"/>
      <c r="AT254" s="156" t="s">
        <v>163</v>
      </c>
      <c r="AU254" s="156" t="s">
        <v>85</v>
      </c>
      <c r="AV254" s="13" t="s">
        <v>85</v>
      </c>
      <c r="AW254" s="13" t="s">
        <v>31</v>
      </c>
      <c r="AX254" s="13" t="s">
        <v>80</v>
      </c>
      <c r="AY254" s="156" t="s">
        <v>148</v>
      </c>
    </row>
    <row r="255" spans="2:65" s="1" customFormat="1" ht="24.15" customHeight="1">
      <c r="B255" s="130"/>
      <c r="C255" s="131" t="s">
        <v>478</v>
      </c>
      <c r="D255" s="131" t="s">
        <v>154</v>
      </c>
      <c r="E255" s="132" t="s">
        <v>512</v>
      </c>
      <c r="F255" s="133" t="s">
        <v>513</v>
      </c>
      <c r="G255" s="134" t="s">
        <v>193</v>
      </c>
      <c r="H255" s="135">
        <v>0.112</v>
      </c>
      <c r="I255" s="136"/>
      <c r="J255" s="137">
        <f>ROUND(I255*H255,2)</f>
        <v>0</v>
      </c>
      <c r="K255" s="133" t="s">
        <v>194</v>
      </c>
      <c r="L255" s="31"/>
      <c r="M255" s="138" t="s">
        <v>1</v>
      </c>
      <c r="N255" s="139" t="s">
        <v>40</v>
      </c>
      <c r="P255" s="140">
        <f>O255*H255</f>
        <v>0</v>
      </c>
      <c r="Q255" s="140">
        <v>0</v>
      </c>
      <c r="R255" s="140">
        <f>Q255*H255</f>
        <v>0</v>
      </c>
      <c r="S255" s="140">
        <v>0</v>
      </c>
      <c r="T255" s="141">
        <f>S255*H255</f>
        <v>0</v>
      </c>
      <c r="AR255" s="142" t="s">
        <v>215</v>
      </c>
      <c r="AT255" s="142" t="s">
        <v>154</v>
      </c>
      <c r="AU255" s="142" t="s">
        <v>85</v>
      </c>
      <c r="AY255" s="16" t="s">
        <v>148</v>
      </c>
      <c r="BE255" s="143">
        <f>IF(N255="základní",J255,0)</f>
        <v>0</v>
      </c>
      <c r="BF255" s="143">
        <f>IF(N255="snížená",J255,0)</f>
        <v>0</v>
      </c>
      <c r="BG255" s="143">
        <f>IF(N255="zákl. přenesená",J255,0)</f>
        <v>0</v>
      </c>
      <c r="BH255" s="143">
        <f>IF(N255="sníž. přenesená",J255,0)</f>
        <v>0</v>
      </c>
      <c r="BI255" s="143">
        <f>IF(N255="nulová",J255,0)</f>
        <v>0</v>
      </c>
      <c r="BJ255" s="16" t="s">
        <v>80</v>
      </c>
      <c r="BK255" s="143">
        <f>ROUND(I255*H255,2)</f>
        <v>0</v>
      </c>
      <c r="BL255" s="16" t="s">
        <v>215</v>
      </c>
      <c r="BM255" s="142" t="s">
        <v>514</v>
      </c>
    </row>
    <row r="256" spans="2:65" s="1" customFormat="1" ht="10">
      <c r="B256" s="31"/>
      <c r="D256" s="144" t="s">
        <v>161</v>
      </c>
      <c r="F256" s="145" t="s">
        <v>515</v>
      </c>
      <c r="I256" s="146"/>
      <c r="L256" s="31"/>
      <c r="M256" s="147"/>
      <c r="T256" s="55"/>
      <c r="AT256" s="16" t="s">
        <v>161</v>
      </c>
      <c r="AU256" s="16" t="s">
        <v>85</v>
      </c>
    </row>
    <row r="257" spans="2:65" s="11" customFormat="1" ht="25.9" customHeight="1">
      <c r="B257" s="118"/>
      <c r="D257" s="119" t="s">
        <v>74</v>
      </c>
      <c r="E257" s="120" t="s">
        <v>269</v>
      </c>
      <c r="F257" s="120" t="s">
        <v>270</v>
      </c>
      <c r="I257" s="121"/>
      <c r="J257" s="122">
        <f>BK257</f>
        <v>0</v>
      </c>
      <c r="L257" s="118"/>
      <c r="M257" s="123"/>
      <c r="P257" s="124">
        <v>0</v>
      </c>
      <c r="R257" s="124">
        <v>0</v>
      </c>
      <c r="T257" s="125">
        <v>0</v>
      </c>
      <c r="AR257" s="119" t="s">
        <v>172</v>
      </c>
      <c r="AT257" s="126" t="s">
        <v>74</v>
      </c>
      <c r="AU257" s="126" t="s">
        <v>75</v>
      </c>
      <c r="AY257" s="119" t="s">
        <v>148</v>
      </c>
      <c r="BK257" s="127">
        <v>0</v>
      </c>
    </row>
    <row r="258" spans="2:65" s="11" customFormat="1" ht="25.9" customHeight="1">
      <c r="B258" s="118"/>
      <c r="D258" s="119" t="s">
        <v>74</v>
      </c>
      <c r="E258" s="120" t="s">
        <v>149</v>
      </c>
      <c r="F258" s="120" t="s">
        <v>150</v>
      </c>
      <c r="I258" s="121"/>
      <c r="J258" s="122">
        <f>BK258</f>
        <v>0</v>
      </c>
      <c r="L258" s="118"/>
      <c r="M258" s="123"/>
      <c r="P258" s="124">
        <f>P259</f>
        <v>0</v>
      </c>
      <c r="R258" s="124">
        <f>R259</f>
        <v>0</v>
      </c>
      <c r="T258" s="125">
        <f>T259</f>
        <v>0</v>
      </c>
      <c r="AR258" s="119" t="s">
        <v>151</v>
      </c>
      <c r="AT258" s="126" t="s">
        <v>74</v>
      </c>
      <c r="AU258" s="126" t="s">
        <v>75</v>
      </c>
      <c r="AY258" s="119" t="s">
        <v>148</v>
      </c>
      <c r="BK258" s="127">
        <f>BK259</f>
        <v>0</v>
      </c>
    </row>
    <row r="259" spans="2:65" s="11" customFormat="1" ht="22.75" customHeight="1">
      <c r="B259" s="118"/>
      <c r="D259" s="119" t="s">
        <v>74</v>
      </c>
      <c r="E259" s="128" t="s">
        <v>170</v>
      </c>
      <c r="F259" s="128" t="s">
        <v>171</v>
      </c>
      <c r="I259" s="121"/>
      <c r="J259" s="129">
        <f>BK259</f>
        <v>0</v>
      </c>
      <c r="L259" s="118"/>
      <c r="M259" s="123"/>
      <c r="P259" s="124">
        <f>SUM(P260:P268)</f>
        <v>0</v>
      </c>
      <c r="R259" s="124">
        <f>SUM(R260:R268)</f>
        <v>0</v>
      </c>
      <c r="T259" s="125">
        <f>SUM(T260:T268)</f>
        <v>0</v>
      </c>
      <c r="AR259" s="119" t="s">
        <v>151</v>
      </c>
      <c r="AT259" s="126" t="s">
        <v>74</v>
      </c>
      <c r="AU259" s="126" t="s">
        <v>80</v>
      </c>
      <c r="AY259" s="119" t="s">
        <v>148</v>
      </c>
      <c r="BK259" s="127">
        <f>SUM(BK260:BK268)</f>
        <v>0</v>
      </c>
    </row>
    <row r="260" spans="2:65" s="1" customFormat="1" ht="16.5" customHeight="1">
      <c r="B260" s="130"/>
      <c r="C260" s="131" t="s">
        <v>484</v>
      </c>
      <c r="D260" s="131" t="s">
        <v>154</v>
      </c>
      <c r="E260" s="132" t="s">
        <v>517</v>
      </c>
      <c r="F260" s="133" t="s">
        <v>518</v>
      </c>
      <c r="G260" s="134" t="s">
        <v>157</v>
      </c>
      <c r="H260" s="135">
        <v>1</v>
      </c>
      <c r="I260" s="136"/>
      <c r="J260" s="137">
        <f>ROUND(I260*H260,2)</f>
        <v>0</v>
      </c>
      <c r="K260" s="133" t="s">
        <v>194</v>
      </c>
      <c r="L260" s="31"/>
      <c r="M260" s="138" t="s">
        <v>1</v>
      </c>
      <c r="N260" s="139" t="s">
        <v>40</v>
      </c>
      <c r="P260" s="140">
        <f>O260*H260</f>
        <v>0</v>
      </c>
      <c r="Q260" s="140">
        <v>0</v>
      </c>
      <c r="R260" s="140">
        <f>Q260*H260</f>
        <v>0</v>
      </c>
      <c r="S260" s="140">
        <v>0</v>
      </c>
      <c r="T260" s="141">
        <f>S260*H260</f>
        <v>0</v>
      </c>
      <c r="AR260" s="142" t="s">
        <v>159</v>
      </c>
      <c r="AT260" s="142" t="s">
        <v>154</v>
      </c>
      <c r="AU260" s="142" t="s">
        <v>85</v>
      </c>
      <c r="AY260" s="16" t="s">
        <v>148</v>
      </c>
      <c r="BE260" s="143">
        <f>IF(N260="základní",J260,0)</f>
        <v>0</v>
      </c>
      <c r="BF260" s="143">
        <f>IF(N260="snížená",J260,0)</f>
        <v>0</v>
      </c>
      <c r="BG260" s="143">
        <f>IF(N260="zákl. přenesená",J260,0)</f>
        <v>0</v>
      </c>
      <c r="BH260" s="143">
        <f>IF(N260="sníž. přenesená",J260,0)</f>
        <v>0</v>
      </c>
      <c r="BI260" s="143">
        <f>IF(N260="nulová",J260,0)</f>
        <v>0</v>
      </c>
      <c r="BJ260" s="16" t="s">
        <v>80</v>
      </c>
      <c r="BK260" s="143">
        <f>ROUND(I260*H260,2)</f>
        <v>0</v>
      </c>
      <c r="BL260" s="16" t="s">
        <v>159</v>
      </c>
      <c r="BM260" s="142" t="s">
        <v>519</v>
      </c>
    </row>
    <row r="261" spans="2:65" s="1" customFormat="1" ht="10">
      <c r="B261" s="31"/>
      <c r="D261" s="144" t="s">
        <v>161</v>
      </c>
      <c r="F261" s="145" t="s">
        <v>520</v>
      </c>
      <c r="I261" s="146"/>
      <c r="L261" s="31"/>
      <c r="M261" s="147"/>
      <c r="T261" s="55"/>
      <c r="AT261" s="16" t="s">
        <v>161</v>
      </c>
      <c r="AU261" s="16" t="s">
        <v>85</v>
      </c>
    </row>
    <row r="262" spans="2:65" s="1" customFormat="1" ht="37.75" customHeight="1">
      <c r="B262" s="130"/>
      <c r="C262" s="131" t="s">
        <v>491</v>
      </c>
      <c r="D262" s="131" t="s">
        <v>154</v>
      </c>
      <c r="E262" s="132" t="s">
        <v>522</v>
      </c>
      <c r="F262" s="133" t="s">
        <v>710</v>
      </c>
      <c r="G262" s="134" t="s">
        <v>157</v>
      </c>
      <c r="H262" s="135">
        <v>1</v>
      </c>
      <c r="I262" s="136"/>
      <c r="J262" s="137">
        <f>ROUND(I262*H262,2)</f>
        <v>0</v>
      </c>
      <c r="K262" s="133" t="s">
        <v>1</v>
      </c>
      <c r="L262" s="31"/>
      <c r="M262" s="138" t="s">
        <v>1</v>
      </c>
      <c r="N262" s="139" t="s">
        <v>40</v>
      </c>
      <c r="P262" s="140">
        <f>O262*H262</f>
        <v>0</v>
      </c>
      <c r="Q262" s="140">
        <v>0</v>
      </c>
      <c r="R262" s="140">
        <f>Q262*H262</f>
        <v>0</v>
      </c>
      <c r="S262" s="140">
        <v>0</v>
      </c>
      <c r="T262" s="141">
        <f>S262*H262</f>
        <v>0</v>
      </c>
      <c r="AR262" s="142" t="s">
        <v>159</v>
      </c>
      <c r="AT262" s="142" t="s">
        <v>154</v>
      </c>
      <c r="AU262" s="142" t="s">
        <v>85</v>
      </c>
      <c r="AY262" s="16" t="s">
        <v>148</v>
      </c>
      <c r="BE262" s="143">
        <f>IF(N262="základní",J262,0)</f>
        <v>0</v>
      </c>
      <c r="BF262" s="143">
        <f>IF(N262="snížená",J262,0)</f>
        <v>0</v>
      </c>
      <c r="BG262" s="143">
        <f>IF(N262="zákl. přenesená",J262,0)</f>
        <v>0</v>
      </c>
      <c r="BH262" s="143">
        <f>IF(N262="sníž. přenesená",J262,0)</f>
        <v>0</v>
      </c>
      <c r="BI262" s="143">
        <f>IF(N262="nulová",J262,0)</f>
        <v>0</v>
      </c>
      <c r="BJ262" s="16" t="s">
        <v>80</v>
      </c>
      <c r="BK262" s="143">
        <f>ROUND(I262*H262,2)</f>
        <v>0</v>
      </c>
      <c r="BL262" s="16" t="s">
        <v>159</v>
      </c>
      <c r="BM262" s="142" t="s">
        <v>524</v>
      </c>
    </row>
    <row r="263" spans="2:65" s="1" customFormat="1" ht="21.75" customHeight="1">
      <c r="B263" s="130"/>
      <c r="C263" s="131" t="s">
        <v>501</v>
      </c>
      <c r="D263" s="131" t="s">
        <v>154</v>
      </c>
      <c r="E263" s="132" t="s">
        <v>533</v>
      </c>
      <c r="F263" s="133" t="s">
        <v>534</v>
      </c>
      <c r="G263" s="134" t="s">
        <v>246</v>
      </c>
      <c r="H263" s="135">
        <v>28.63</v>
      </c>
      <c r="I263" s="136"/>
      <c r="J263" s="137">
        <f>ROUND(I263*H263,2)</f>
        <v>0</v>
      </c>
      <c r="K263" s="133" t="s">
        <v>1</v>
      </c>
      <c r="L263" s="31"/>
      <c r="M263" s="138" t="s">
        <v>1</v>
      </c>
      <c r="N263" s="139" t="s">
        <v>40</v>
      </c>
      <c r="P263" s="140">
        <f>O263*H263</f>
        <v>0</v>
      </c>
      <c r="Q263" s="140">
        <v>0</v>
      </c>
      <c r="R263" s="140">
        <f>Q263*H263</f>
        <v>0</v>
      </c>
      <c r="S263" s="140">
        <v>0</v>
      </c>
      <c r="T263" s="141">
        <f>S263*H263</f>
        <v>0</v>
      </c>
      <c r="AR263" s="142" t="s">
        <v>159</v>
      </c>
      <c r="AT263" s="142" t="s">
        <v>154</v>
      </c>
      <c r="AU263" s="142" t="s">
        <v>85</v>
      </c>
      <c r="AY263" s="16" t="s">
        <v>148</v>
      </c>
      <c r="BE263" s="143">
        <f>IF(N263="základní",J263,0)</f>
        <v>0</v>
      </c>
      <c r="BF263" s="143">
        <f>IF(N263="snížená",J263,0)</f>
        <v>0</v>
      </c>
      <c r="BG263" s="143">
        <f>IF(N263="zákl. přenesená",J263,0)</f>
        <v>0</v>
      </c>
      <c r="BH263" s="143">
        <f>IF(N263="sníž. přenesená",J263,0)</f>
        <v>0</v>
      </c>
      <c r="BI263" s="143">
        <f>IF(N263="nulová",J263,0)</f>
        <v>0</v>
      </c>
      <c r="BJ263" s="16" t="s">
        <v>80</v>
      </c>
      <c r="BK263" s="143">
        <f>ROUND(I263*H263,2)</f>
        <v>0</v>
      </c>
      <c r="BL263" s="16" t="s">
        <v>159</v>
      </c>
      <c r="BM263" s="142" t="s">
        <v>535</v>
      </c>
    </row>
    <row r="264" spans="2:65" s="13" customFormat="1" ht="10">
      <c r="B264" s="155"/>
      <c r="D264" s="149" t="s">
        <v>163</v>
      </c>
      <c r="E264" s="156" t="s">
        <v>1</v>
      </c>
      <c r="F264" s="157" t="s">
        <v>788</v>
      </c>
      <c r="H264" s="158">
        <v>28.63</v>
      </c>
      <c r="I264" s="159"/>
      <c r="L264" s="155"/>
      <c r="M264" s="160"/>
      <c r="T264" s="161"/>
      <c r="AT264" s="156" t="s">
        <v>163</v>
      </c>
      <c r="AU264" s="156" t="s">
        <v>85</v>
      </c>
      <c r="AV264" s="13" t="s">
        <v>85</v>
      </c>
      <c r="AW264" s="13" t="s">
        <v>31</v>
      </c>
      <c r="AX264" s="13" t="s">
        <v>80</v>
      </c>
      <c r="AY264" s="156" t="s">
        <v>148</v>
      </c>
    </row>
    <row r="265" spans="2:65" s="1" customFormat="1" ht="24.15" customHeight="1">
      <c r="B265" s="130"/>
      <c r="C265" s="131" t="s">
        <v>506</v>
      </c>
      <c r="D265" s="131" t="s">
        <v>154</v>
      </c>
      <c r="E265" s="132" t="s">
        <v>538</v>
      </c>
      <c r="F265" s="133" t="s">
        <v>539</v>
      </c>
      <c r="G265" s="134" t="s">
        <v>246</v>
      </c>
      <c r="H265" s="135">
        <v>32.630000000000003</v>
      </c>
      <c r="I265" s="136"/>
      <c r="J265" s="137">
        <f>ROUND(I265*H265,2)</f>
        <v>0</v>
      </c>
      <c r="K265" s="133" t="s">
        <v>1</v>
      </c>
      <c r="L265" s="31"/>
      <c r="M265" s="138" t="s">
        <v>1</v>
      </c>
      <c r="N265" s="139" t="s">
        <v>40</v>
      </c>
      <c r="P265" s="140">
        <f>O265*H265</f>
        <v>0</v>
      </c>
      <c r="Q265" s="140">
        <v>0</v>
      </c>
      <c r="R265" s="140">
        <f>Q265*H265</f>
        <v>0</v>
      </c>
      <c r="S265" s="140">
        <v>0</v>
      </c>
      <c r="T265" s="141">
        <f>S265*H265</f>
        <v>0</v>
      </c>
      <c r="AR265" s="142" t="s">
        <v>159</v>
      </c>
      <c r="AT265" s="142" t="s">
        <v>154</v>
      </c>
      <c r="AU265" s="142" t="s">
        <v>85</v>
      </c>
      <c r="AY265" s="16" t="s">
        <v>148</v>
      </c>
      <c r="BE265" s="143">
        <f>IF(N265="základní",J265,0)</f>
        <v>0</v>
      </c>
      <c r="BF265" s="143">
        <f>IF(N265="snížená",J265,0)</f>
        <v>0</v>
      </c>
      <c r="BG265" s="143">
        <f>IF(N265="zákl. přenesená",J265,0)</f>
        <v>0</v>
      </c>
      <c r="BH265" s="143">
        <f>IF(N265="sníž. přenesená",J265,0)</f>
        <v>0</v>
      </c>
      <c r="BI265" s="143">
        <f>IF(N265="nulová",J265,0)</f>
        <v>0</v>
      </c>
      <c r="BJ265" s="16" t="s">
        <v>80</v>
      </c>
      <c r="BK265" s="143">
        <f>ROUND(I265*H265,2)</f>
        <v>0</v>
      </c>
      <c r="BL265" s="16" t="s">
        <v>159</v>
      </c>
      <c r="BM265" s="142" t="s">
        <v>540</v>
      </c>
    </row>
    <row r="266" spans="2:65" s="13" customFormat="1" ht="10">
      <c r="B266" s="155"/>
      <c r="D266" s="149" t="s">
        <v>163</v>
      </c>
      <c r="E266" s="156" t="s">
        <v>1</v>
      </c>
      <c r="F266" s="157" t="s">
        <v>788</v>
      </c>
      <c r="H266" s="158">
        <v>28.63</v>
      </c>
      <c r="I266" s="159"/>
      <c r="L266" s="155"/>
      <c r="M266" s="160"/>
      <c r="T266" s="161"/>
      <c r="AT266" s="156" t="s">
        <v>163</v>
      </c>
      <c r="AU266" s="156" t="s">
        <v>85</v>
      </c>
      <c r="AV266" s="13" t="s">
        <v>85</v>
      </c>
      <c r="AW266" s="13" t="s">
        <v>31</v>
      </c>
      <c r="AX266" s="13" t="s">
        <v>75</v>
      </c>
      <c r="AY266" s="156" t="s">
        <v>148</v>
      </c>
    </row>
    <row r="267" spans="2:65" s="13" customFormat="1" ht="10">
      <c r="B267" s="155"/>
      <c r="D267" s="149" t="s">
        <v>163</v>
      </c>
      <c r="E267" s="156" t="s">
        <v>1</v>
      </c>
      <c r="F267" s="157" t="s">
        <v>195</v>
      </c>
      <c r="H267" s="158">
        <v>4</v>
      </c>
      <c r="I267" s="159"/>
      <c r="L267" s="155"/>
      <c r="M267" s="160"/>
      <c r="T267" s="161"/>
      <c r="AT267" s="156" t="s">
        <v>163</v>
      </c>
      <c r="AU267" s="156" t="s">
        <v>85</v>
      </c>
      <c r="AV267" s="13" t="s">
        <v>85</v>
      </c>
      <c r="AW267" s="13" t="s">
        <v>31</v>
      </c>
      <c r="AX267" s="13" t="s">
        <v>75</v>
      </c>
      <c r="AY267" s="156" t="s">
        <v>148</v>
      </c>
    </row>
    <row r="268" spans="2:65" s="14" customFormat="1" ht="10">
      <c r="B268" s="167"/>
      <c r="D268" s="149" t="s">
        <v>163</v>
      </c>
      <c r="E268" s="168" t="s">
        <v>1</v>
      </c>
      <c r="F268" s="169" t="s">
        <v>219</v>
      </c>
      <c r="H268" s="170">
        <v>32.629999999999995</v>
      </c>
      <c r="I268" s="171"/>
      <c r="L268" s="167"/>
      <c r="M268" s="189"/>
      <c r="N268" s="190"/>
      <c r="O268" s="190"/>
      <c r="P268" s="190"/>
      <c r="Q268" s="190"/>
      <c r="R268" s="190"/>
      <c r="S268" s="190"/>
      <c r="T268" s="191"/>
      <c r="AT268" s="168" t="s">
        <v>163</v>
      </c>
      <c r="AU268" s="168" t="s">
        <v>85</v>
      </c>
      <c r="AV268" s="14" t="s">
        <v>195</v>
      </c>
      <c r="AW268" s="14" t="s">
        <v>31</v>
      </c>
      <c r="AX268" s="14" t="s">
        <v>80</v>
      </c>
      <c r="AY268" s="168" t="s">
        <v>148</v>
      </c>
    </row>
    <row r="269" spans="2:65" s="1" customFormat="1" ht="7" customHeight="1">
      <c r="B269" s="43"/>
      <c r="C269" s="44"/>
      <c r="D269" s="44"/>
      <c r="E269" s="44"/>
      <c r="F269" s="44"/>
      <c r="G269" s="44"/>
      <c r="H269" s="44"/>
      <c r="I269" s="44"/>
      <c r="J269" s="44"/>
      <c r="K269" s="44"/>
      <c r="L269" s="31"/>
    </row>
  </sheetData>
  <autoFilter ref="C128:K268" xr:uid="{00000000-0009-0000-0000-000007000000}"/>
  <mergeCells count="9">
    <mergeCell ref="E87:H87"/>
    <mergeCell ref="E119:H119"/>
    <mergeCell ref="E121:H121"/>
    <mergeCell ref="L2:V2"/>
    <mergeCell ref="E7:H7"/>
    <mergeCell ref="E9:H9"/>
    <mergeCell ref="E18:H18"/>
    <mergeCell ref="E27:H27"/>
    <mergeCell ref="E85:H85"/>
  </mergeCells>
  <hyperlinks>
    <hyperlink ref="F134" r:id="rId1" xr:uid="{00000000-0004-0000-0700-000000000000}"/>
    <hyperlink ref="F141" r:id="rId2" xr:uid="{00000000-0004-0000-0700-000001000000}"/>
    <hyperlink ref="F148" r:id="rId3" xr:uid="{00000000-0004-0000-0700-000002000000}"/>
    <hyperlink ref="F155" r:id="rId4" xr:uid="{00000000-0004-0000-0700-000003000000}"/>
    <hyperlink ref="F162" r:id="rId5" xr:uid="{00000000-0004-0000-0700-000004000000}"/>
    <hyperlink ref="F170" r:id="rId6" xr:uid="{00000000-0004-0000-0700-000005000000}"/>
    <hyperlink ref="F174" r:id="rId7" xr:uid="{00000000-0004-0000-0700-000006000000}"/>
    <hyperlink ref="F178" r:id="rId8" xr:uid="{00000000-0004-0000-0700-000007000000}"/>
    <hyperlink ref="F183" r:id="rId9" xr:uid="{00000000-0004-0000-0700-000008000000}"/>
    <hyperlink ref="F188" r:id="rId10" xr:uid="{00000000-0004-0000-0700-000009000000}"/>
    <hyperlink ref="F193" r:id="rId11" xr:uid="{00000000-0004-0000-0700-00000A000000}"/>
    <hyperlink ref="F200" r:id="rId12" xr:uid="{00000000-0004-0000-0700-00000B000000}"/>
    <hyperlink ref="F205" r:id="rId13" xr:uid="{00000000-0004-0000-0700-00000C000000}"/>
    <hyperlink ref="F209" r:id="rId14" xr:uid="{00000000-0004-0000-0700-00000D000000}"/>
    <hyperlink ref="F213" r:id="rId15" xr:uid="{00000000-0004-0000-0700-00000E000000}"/>
    <hyperlink ref="F223" r:id="rId16" xr:uid="{00000000-0004-0000-0700-00000F000000}"/>
    <hyperlink ref="F228" r:id="rId17" xr:uid="{00000000-0004-0000-0700-000010000000}"/>
    <hyperlink ref="F230" r:id="rId18" xr:uid="{00000000-0004-0000-0700-000011000000}"/>
    <hyperlink ref="F233" r:id="rId19" xr:uid="{00000000-0004-0000-0700-000012000000}"/>
    <hyperlink ref="F236" r:id="rId20" xr:uid="{00000000-0004-0000-0700-000013000000}"/>
    <hyperlink ref="F238" r:id="rId21" xr:uid="{00000000-0004-0000-0700-000014000000}"/>
    <hyperlink ref="F240" r:id="rId22" xr:uid="{00000000-0004-0000-0700-000015000000}"/>
    <hyperlink ref="F246" r:id="rId23" xr:uid="{00000000-0004-0000-0700-000016000000}"/>
    <hyperlink ref="F249" r:id="rId24" xr:uid="{00000000-0004-0000-0700-000017000000}"/>
    <hyperlink ref="F256" r:id="rId25" xr:uid="{00000000-0004-0000-0700-000018000000}"/>
    <hyperlink ref="F261" r:id="rId26" xr:uid="{00000000-0004-0000-0700-00001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55"/>
  <sheetViews>
    <sheetView showGridLines="0" workbookViewId="0"/>
  </sheetViews>
  <sheetFormatPr defaultRowHeight="14.5"/>
  <cols>
    <col min="1" max="1" width="8.33203125" customWidth="1"/>
    <col min="2" max="2" width="1.21875" customWidth="1"/>
    <col min="3" max="3" width="4.109375" customWidth="1"/>
    <col min="4" max="4" width="4.33203125" customWidth="1"/>
    <col min="5" max="5" width="17.109375" customWidth="1"/>
    <col min="6" max="6" width="50.77734375" customWidth="1"/>
    <col min="7" max="7" width="7.44140625" customWidth="1"/>
    <col min="8" max="8" width="14" customWidth="1"/>
    <col min="9" max="9" width="15.77734375" customWidth="1"/>
    <col min="10" max="11" width="22.33203125" customWidth="1"/>
    <col min="12" max="12" width="9.33203125" customWidth="1"/>
    <col min="13" max="13" width="10.777343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7" customHeight="1">
      <c r="L2" s="218" t="s">
        <v>5</v>
      </c>
      <c r="M2" s="202"/>
      <c r="N2" s="202"/>
      <c r="O2" s="202"/>
      <c r="P2" s="202"/>
      <c r="Q2" s="202"/>
      <c r="R2" s="202"/>
      <c r="S2" s="202"/>
      <c r="T2" s="202"/>
      <c r="U2" s="202"/>
      <c r="V2" s="202"/>
      <c r="AT2" s="16" t="s">
        <v>103</v>
      </c>
    </row>
    <row r="3" spans="2:46" ht="7" customHeight="1">
      <c r="B3" s="17"/>
      <c r="C3" s="18"/>
      <c r="D3" s="18"/>
      <c r="E3" s="18"/>
      <c r="F3" s="18"/>
      <c r="G3" s="18"/>
      <c r="H3" s="18"/>
      <c r="I3" s="18"/>
      <c r="J3" s="18"/>
      <c r="K3" s="18"/>
      <c r="L3" s="19"/>
      <c r="AT3" s="16" t="s">
        <v>85</v>
      </c>
    </row>
    <row r="4" spans="2:46" ht="25" customHeight="1">
      <c r="B4" s="19"/>
      <c r="D4" s="20" t="s">
        <v>122</v>
      </c>
      <c r="L4" s="19"/>
      <c r="M4" s="86" t="s">
        <v>10</v>
      </c>
      <c r="AT4" s="16" t="s">
        <v>3</v>
      </c>
    </row>
    <row r="5" spans="2:46" ht="7" customHeight="1">
      <c r="B5" s="19"/>
      <c r="L5" s="19"/>
    </row>
    <row r="6" spans="2:46" ht="12" customHeight="1">
      <c r="B6" s="19"/>
      <c r="D6" s="26" t="s">
        <v>16</v>
      </c>
      <c r="L6" s="19"/>
    </row>
    <row r="7" spans="2:46" ht="16.5" customHeight="1">
      <c r="B7" s="19"/>
      <c r="E7" s="234" t="str">
        <f>'Rekapitulace stavby'!K6</f>
        <v>Stavební úpravy střech objektu MSH</v>
      </c>
      <c r="F7" s="235"/>
      <c r="G7" s="235"/>
      <c r="H7" s="235"/>
      <c r="L7" s="19"/>
    </row>
    <row r="8" spans="2:46" s="1" customFormat="1" ht="12" customHeight="1">
      <c r="B8" s="31"/>
      <c r="D8" s="26" t="s">
        <v>176</v>
      </c>
      <c r="L8" s="31"/>
    </row>
    <row r="9" spans="2:46" s="1" customFormat="1" ht="16.5" customHeight="1">
      <c r="B9" s="31"/>
      <c r="E9" s="196" t="s">
        <v>789</v>
      </c>
      <c r="F9" s="232"/>
      <c r="G9" s="232"/>
      <c r="H9" s="232"/>
      <c r="L9" s="31"/>
    </row>
    <row r="10" spans="2:46" s="1" customFormat="1" ht="10">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31. 1. 2025</v>
      </c>
      <c r="L12" s="31"/>
    </row>
    <row r="13" spans="2:46" s="1" customFormat="1" ht="10.75"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7"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33" t="str">
        <f>'Rekapitulace stavby'!E14</f>
        <v>Vyplň údaj</v>
      </c>
      <c r="F18" s="201"/>
      <c r="G18" s="201"/>
      <c r="H18" s="201"/>
      <c r="I18" s="26" t="s">
        <v>27</v>
      </c>
      <c r="J18" s="27" t="str">
        <f>'Rekapitulace stavby'!AN14</f>
        <v>Vyplň údaj</v>
      </c>
      <c r="L18" s="31"/>
    </row>
    <row r="19" spans="2:12" s="1" customFormat="1" ht="7"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7"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7" customHeight="1">
      <c r="B25" s="31"/>
      <c r="L25" s="31"/>
    </row>
    <row r="26" spans="2:12" s="1" customFormat="1" ht="12" customHeight="1">
      <c r="B26" s="31"/>
      <c r="D26" s="26" t="s">
        <v>33</v>
      </c>
      <c r="L26" s="31"/>
    </row>
    <row r="27" spans="2:12" s="7" customFormat="1" ht="16.5" customHeight="1">
      <c r="B27" s="87"/>
      <c r="E27" s="207" t="s">
        <v>1</v>
      </c>
      <c r="F27" s="207"/>
      <c r="G27" s="207"/>
      <c r="H27" s="207"/>
      <c r="L27" s="87"/>
    </row>
    <row r="28" spans="2:12" s="1" customFormat="1" ht="7" customHeight="1">
      <c r="B28" s="31"/>
      <c r="L28" s="31"/>
    </row>
    <row r="29" spans="2:12" s="1" customFormat="1" ht="7" customHeight="1">
      <c r="B29" s="31"/>
      <c r="D29" s="52"/>
      <c r="E29" s="52"/>
      <c r="F29" s="52"/>
      <c r="G29" s="52"/>
      <c r="H29" s="52"/>
      <c r="I29" s="52"/>
      <c r="J29" s="52"/>
      <c r="K29" s="52"/>
      <c r="L29" s="31"/>
    </row>
    <row r="30" spans="2:12" s="1" customFormat="1" ht="25.4" customHeight="1">
      <c r="B30" s="31"/>
      <c r="D30" s="88" t="s">
        <v>35</v>
      </c>
      <c r="J30" s="65">
        <f>ROUND(J122, 2)</f>
        <v>0</v>
      </c>
      <c r="L30" s="31"/>
    </row>
    <row r="31" spans="2:12" s="1" customFormat="1" ht="7" customHeight="1">
      <c r="B31" s="31"/>
      <c r="D31" s="52"/>
      <c r="E31" s="52"/>
      <c r="F31" s="52"/>
      <c r="G31" s="52"/>
      <c r="H31" s="52"/>
      <c r="I31" s="52"/>
      <c r="J31" s="52"/>
      <c r="K31" s="52"/>
      <c r="L31" s="31"/>
    </row>
    <row r="32" spans="2:12" s="1" customFormat="1" ht="14.4" customHeight="1">
      <c r="B32" s="31"/>
      <c r="F32" s="34" t="s">
        <v>37</v>
      </c>
      <c r="I32" s="34" t="s">
        <v>36</v>
      </c>
      <c r="J32" s="34" t="s">
        <v>38</v>
      </c>
      <c r="L32" s="31"/>
    </row>
    <row r="33" spans="2:12" s="1" customFormat="1" ht="14.4" customHeight="1">
      <c r="B33" s="31"/>
      <c r="D33" s="54" t="s">
        <v>39</v>
      </c>
      <c r="E33" s="26" t="s">
        <v>40</v>
      </c>
      <c r="F33" s="89">
        <f>ROUND((SUM(BE122:BE154)),  2)</f>
        <v>0</v>
      </c>
      <c r="I33" s="90">
        <v>0.21</v>
      </c>
      <c r="J33" s="89">
        <f>ROUND(((SUM(BE122:BE154))*I33),  2)</f>
        <v>0</v>
      </c>
      <c r="L33" s="31"/>
    </row>
    <row r="34" spans="2:12" s="1" customFormat="1" ht="14.4" customHeight="1">
      <c r="B34" s="31"/>
      <c r="E34" s="26" t="s">
        <v>41</v>
      </c>
      <c r="F34" s="89">
        <f>ROUND((SUM(BF122:BF154)),  2)</f>
        <v>0</v>
      </c>
      <c r="I34" s="90">
        <v>0.12</v>
      </c>
      <c r="J34" s="89">
        <f>ROUND(((SUM(BF122:BF154))*I34),  2)</f>
        <v>0</v>
      </c>
      <c r="L34" s="31"/>
    </row>
    <row r="35" spans="2:12" s="1" customFormat="1" ht="14.4" hidden="1" customHeight="1">
      <c r="B35" s="31"/>
      <c r="E35" s="26" t="s">
        <v>42</v>
      </c>
      <c r="F35" s="89">
        <f>ROUND((SUM(BG122:BG154)),  2)</f>
        <v>0</v>
      </c>
      <c r="I35" s="90">
        <v>0.21</v>
      </c>
      <c r="J35" s="89">
        <f>0</f>
        <v>0</v>
      </c>
      <c r="L35" s="31"/>
    </row>
    <row r="36" spans="2:12" s="1" customFormat="1" ht="14.4" hidden="1" customHeight="1">
      <c r="B36" s="31"/>
      <c r="E36" s="26" t="s">
        <v>43</v>
      </c>
      <c r="F36" s="89">
        <f>ROUND((SUM(BH122:BH154)),  2)</f>
        <v>0</v>
      </c>
      <c r="I36" s="90">
        <v>0.12</v>
      </c>
      <c r="J36" s="89">
        <f>0</f>
        <v>0</v>
      </c>
      <c r="L36" s="31"/>
    </row>
    <row r="37" spans="2:12" s="1" customFormat="1" ht="14.4" hidden="1" customHeight="1">
      <c r="B37" s="31"/>
      <c r="E37" s="26" t="s">
        <v>44</v>
      </c>
      <c r="F37" s="89">
        <f>ROUND((SUM(BI122:BI154)),  2)</f>
        <v>0</v>
      </c>
      <c r="I37" s="90">
        <v>0</v>
      </c>
      <c r="J37" s="89">
        <f>0</f>
        <v>0</v>
      </c>
      <c r="L37" s="31"/>
    </row>
    <row r="38" spans="2:12" s="1" customFormat="1" ht="7" customHeight="1">
      <c r="B38" s="31"/>
      <c r="L38" s="31"/>
    </row>
    <row r="39" spans="2:12" s="1" customFormat="1" ht="25.4" customHeight="1">
      <c r="B39" s="31"/>
      <c r="C39" s="91"/>
      <c r="D39" s="92" t="s">
        <v>45</v>
      </c>
      <c r="E39" s="56"/>
      <c r="F39" s="56"/>
      <c r="G39" s="93" t="s">
        <v>46</v>
      </c>
      <c r="H39" s="94" t="s">
        <v>47</v>
      </c>
      <c r="I39" s="56"/>
      <c r="J39" s="95">
        <f>SUM(J30:J37)</f>
        <v>0</v>
      </c>
      <c r="K39" s="96"/>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40" t="s">
        <v>48</v>
      </c>
      <c r="E50" s="41"/>
      <c r="F50" s="41"/>
      <c r="G50" s="40" t="s">
        <v>49</v>
      </c>
      <c r="H50" s="41"/>
      <c r="I50" s="41"/>
      <c r="J50" s="41"/>
      <c r="K50" s="41"/>
      <c r="L50" s="31"/>
    </row>
    <row r="51" spans="2:12" ht="10">
      <c r="B51" s="19"/>
      <c r="L51" s="19"/>
    </row>
    <row r="52" spans="2:12" ht="10">
      <c r="B52" s="19"/>
      <c r="L52" s="19"/>
    </row>
    <row r="53" spans="2:12" ht="10">
      <c r="B53" s="19"/>
      <c r="L53" s="19"/>
    </row>
    <row r="54" spans="2:12" ht="10">
      <c r="B54" s="19"/>
      <c r="L54" s="19"/>
    </row>
    <row r="55" spans="2:12" ht="10">
      <c r="B55" s="19"/>
      <c r="L55" s="19"/>
    </row>
    <row r="56" spans="2:12" ht="10">
      <c r="B56" s="19"/>
      <c r="L56" s="19"/>
    </row>
    <row r="57" spans="2:12" ht="10">
      <c r="B57" s="19"/>
      <c r="L57" s="19"/>
    </row>
    <row r="58" spans="2:12" ht="10">
      <c r="B58" s="19"/>
      <c r="L58" s="19"/>
    </row>
    <row r="59" spans="2:12" ht="10">
      <c r="B59" s="19"/>
      <c r="L59" s="19"/>
    </row>
    <row r="60" spans="2:12" ht="10">
      <c r="B60" s="19"/>
      <c r="L60" s="19"/>
    </row>
    <row r="61" spans="2:12" s="1" customFormat="1" ht="12.5">
      <c r="B61" s="31"/>
      <c r="D61" s="42" t="s">
        <v>50</v>
      </c>
      <c r="E61" s="33"/>
      <c r="F61" s="97" t="s">
        <v>51</v>
      </c>
      <c r="G61" s="42" t="s">
        <v>50</v>
      </c>
      <c r="H61" s="33"/>
      <c r="I61" s="33"/>
      <c r="J61" s="98" t="s">
        <v>51</v>
      </c>
      <c r="K61" s="33"/>
      <c r="L61" s="31"/>
    </row>
    <row r="62" spans="2:12" ht="10">
      <c r="B62" s="19"/>
      <c r="L62" s="19"/>
    </row>
    <row r="63" spans="2:12" ht="10">
      <c r="B63" s="19"/>
      <c r="L63" s="19"/>
    </row>
    <row r="64" spans="2:12" ht="10">
      <c r="B64" s="19"/>
      <c r="L64" s="19"/>
    </row>
    <row r="65" spans="2:12" s="1" customFormat="1" ht="13">
      <c r="B65" s="31"/>
      <c r="D65" s="40" t="s">
        <v>52</v>
      </c>
      <c r="E65" s="41"/>
      <c r="F65" s="41"/>
      <c r="G65" s="40" t="s">
        <v>53</v>
      </c>
      <c r="H65" s="41"/>
      <c r="I65" s="41"/>
      <c r="J65" s="41"/>
      <c r="K65" s="41"/>
      <c r="L65" s="31"/>
    </row>
    <row r="66" spans="2:12" ht="10">
      <c r="B66" s="19"/>
      <c r="L66" s="19"/>
    </row>
    <row r="67" spans="2:12" ht="10">
      <c r="B67" s="19"/>
      <c r="L67" s="19"/>
    </row>
    <row r="68" spans="2:12" ht="10">
      <c r="B68" s="19"/>
      <c r="L68" s="19"/>
    </row>
    <row r="69" spans="2:12" ht="10">
      <c r="B69" s="19"/>
      <c r="L69" s="19"/>
    </row>
    <row r="70" spans="2:12" ht="10">
      <c r="B70" s="19"/>
      <c r="L70" s="19"/>
    </row>
    <row r="71" spans="2:12" ht="10">
      <c r="B71" s="19"/>
      <c r="L71" s="19"/>
    </row>
    <row r="72" spans="2:12" ht="10">
      <c r="B72" s="19"/>
      <c r="L72" s="19"/>
    </row>
    <row r="73" spans="2:12" ht="10">
      <c r="B73" s="19"/>
      <c r="L73" s="19"/>
    </row>
    <row r="74" spans="2:12" ht="10">
      <c r="B74" s="19"/>
      <c r="L74" s="19"/>
    </row>
    <row r="75" spans="2:12" ht="10">
      <c r="B75" s="19"/>
      <c r="L75" s="19"/>
    </row>
    <row r="76" spans="2:12" s="1" customFormat="1" ht="12.5">
      <c r="B76" s="31"/>
      <c r="D76" s="42" t="s">
        <v>50</v>
      </c>
      <c r="E76" s="33"/>
      <c r="F76" s="97" t="s">
        <v>51</v>
      </c>
      <c r="G76" s="42" t="s">
        <v>50</v>
      </c>
      <c r="H76" s="33"/>
      <c r="I76" s="33"/>
      <c r="J76" s="98" t="s">
        <v>51</v>
      </c>
      <c r="K76" s="33"/>
      <c r="L76" s="31"/>
    </row>
    <row r="77" spans="2:12" s="1" customFormat="1" ht="14.4" customHeight="1">
      <c r="B77" s="43"/>
      <c r="C77" s="44"/>
      <c r="D77" s="44"/>
      <c r="E77" s="44"/>
      <c r="F77" s="44"/>
      <c r="G77" s="44"/>
      <c r="H77" s="44"/>
      <c r="I77" s="44"/>
      <c r="J77" s="44"/>
      <c r="K77" s="44"/>
      <c r="L77" s="31"/>
    </row>
    <row r="81" spans="2:47" s="1" customFormat="1" ht="7" customHeight="1">
      <c r="B81" s="45"/>
      <c r="C81" s="46"/>
      <c r="D81" s="46"/>
      <c r="E81" s="46"/>
      <c r="F81" s="46"/>
      <c r="G81" s="46"/>
      <c r="H81" s="46"/>
      <c r="I81" s="46"/>
      <c r="J81" s="46"/>
      <c r="K81" s="46"/>
      <c r="L81" s="31"/>
    </row>
    <row r="82" spans="2:47" s="1" customFormat="1" ht="25" customHeight="1">
      <c r="B82" s="31"/>
      <c r="C82" s="20" t="s">
        <v>124</v>
      </c>
      <c r="L82" s="31"/>
    </row>
    <row r="83" spans="2:47" s="1" customFormat="1" ht="7" customHeight="1">
      <c r="B83" s="31"/>
      <c r="L83" s="31"/>
    </row>
    <row r="84" spans="2:47" s="1" customFormat="1" ht="12" customHeight="1">
      <c r="B84" s="31"/>
      <c r="C84" s="26" t="s">
        <v>16</v>
      </c>
      <c r="L84" s="31"/>
    </row>
    <row r="85" spans="2:47" s="1" customFormat="1" ht="16.5" customHeight="1">
      <c r="B85" s="31"/>
      <c r="E85" s="234" t="str">
        <f>E7</f>
        <v>Stavební úpravy střech objektu MSH</v>
      </c>
      <c r="F85" s="235"/>
      <c r="G85" s="235"/>
      <c r="H85" s="235"/>
      <c r="L85" s="31"/>
    </row>
    <row r="86" spans="2:47" s="1" customFormat="1" ht="12" customHeight="1">
      <c r="B86" s="31"/>
      <c r="C86" s="26" t="s">
        <v>176</v>
      </c>
      <c r="L86" s="31"/>
    </row>
    <row r="87" spans="2:47" s="1" customFormat="1" ht="16.5" customHeight="1">
      <c r="B87" s="31"/>
      <c r="E87" s="196" t="str">
        <f>E9</f>
        <v>D-B - Střecha D, bourací práce</v>
      </c>
      <c r="F87" s="232"/>
      <c r="G87" s="232"/>
      <c r="H87" s="232"/>
      <c r="L87" s="31"/>
    </row>
    <row r="88" spans="2:47" s="1" customFormat="1" ht="7" customHeight="1">
      <c r="B88" s="31"/>
      <c r="L88" s="31"/>
    </row>
    <row r="89" spans="2:47" s="1" customFormat="1" ht="12" customHeight="1">
      <c r="B89" s="31"/>
      <c r="C89" s="26" t="s">
        <v>20</v>
      </c>
      <c r="F89" s="24" t="str">
        <f>F12</f>
        <v>Louny</v>
      </c>
      <c r="I89" s="26" t="s">
        <v>22</v>
      </c>
      <c r="J89" s="51" t="str">
        <f>IF(J12="","",J12)</f>
        <v>31. 1. 2025</v>
      </c>
      <c r="L89" s="31"/>
    </row>
    <row r="90" spans="2:47" s="1" customFormat="1" ht="7" customHeight="1">
      <c r="B90" s="31"/>
      <c r="L90" s="31"/>
    </row>
    <row r="91" spans="2:47" s="1" customFormat="1" ht="15.15" customHeight="1">
      <c r="B91" s="31"/>
      <c r="C91" s="26" t="s">
        <v>24</v>
      </c>
      <c r="F91" s="24" t="str">
        <f>E15</f>
        <v xml:space="preserve"> </v>
      </c>
      <c r="I91" s="26" t="s">
        <v>30</v>
      </c>
      <c r="J91" s="29" t="str">
        <f>E21</f>
        <v xml:space="preserve"> </v>
      </c>
      <c r="L91" s="31"/>
    </row>
    <row r="92" spans="2:47" s="1" customFormat="1" ht="15.15" customHeight="1">
      <c r="B92" s="31"/>
      <c r="C92" s="26" t="s">
        <v>28</v>
      </c>
      <c r="F92" s="24" t="str">
        <f>IF(E18="","",E18)</f>
        <v>Vyplň údaj</v>
      </c>
      <c r="I92" s="26" t="s">
        <v>32</v>
      </c>
      <c r="J92" s="29" t="str">
        <f>E24</f>
        <v xml:space="preserve"> </v>
      </c>
      <c r="L92" s="31"/>
    </row>
    <row r="93" spans="2:47" s="1" customFormat="1" ht="10.25" customHeight="1">
      <c r="B93" s="31"/>
      <c r="L93" s="31"/>
    </row>
    <row r="94" spans="2:47" s="1" customFormat="1" ht="29.25" customHeight="1">
      <c r="B94" s="31"/>
      <c r="C94" s="99" t="s">
        <v>125</v>
      </c>
      <c r="D94" s="91"/>
      <c r="E94" s="91"/>
      <c r="F94" s="91"/>
      <c r="G94" s="91"/>
      <c r="H94" s="91"/>
      <c r="I94" s="91"/>
      <c r="J94" s="100" t="s">
        <v>126</v>
      </c>
      <c r="K94" s="91"/>
      <c r="L94" s="31"/>
    </row>
    <row r="95" spans="2:47" s="1" customFormat="1" ht="10.25" customHeight="1">
      <c r="B95" s="31"/>
      <c r="L95" s="31"/>
    </row>
    <row r="96" spans="2:47" s="1" customFormat="1" ht="22.75" customHeight="1">
      <c r="B96" s="31"/>
      <c r="C96" s="101" t="s">
        <v>127</v>
      </c>
      <c r="J96" s="65">
        <f>J122</f>
        <v>0</v>
      </c>
      <c r="L96" s="31"/>
      <c r="AU96" s="16" t="s">
        <v>128</v>
      </c>
    </row>
    <row r="97" spans="2:12" s="8" customFormat="1" ht="25" customHeight="1">
      <c r="B97" s="102"/>
      <c r="D97" s="103" t="s">
        <v>178</v>
      </c>
      <c r="E97" s="104"/>
      <c r="F97" s="104"/>
      <c r="G97" s="104"/>
      <c r="H97" s="104"/>
      <c r="I97" s="104"/>
      <c r="J97" s="105">
        <f>J123</f>
        <v>0</v>
      </c>
      <c r="L97" s="102"/>
    </row>
    <row r="98" spans="2:12" s="9" customFormat="1" ht="19.899999999999999" customHeight="1">
      <c r="B98" s="106"/>
      <c r="D98" s="107" t="s">
        <v>552</v>
      </c>
      <c r="E98" s="108"/>
      <c r="F98" s="108"/>
      <c r="G98" s="108"/>
      <c r="H98" s="108"/>
      <c r="I98" s="108"/>
      <c r="J98" s="109">
        <f>J124</f>
        <v>0</v>
      </c>
      <c r="L98" s="106"/>
    </row>
    <row r="99" spans="2:12" s="9" customFormat="1" ht="19.899999999999999" customHeight="1">
      <c r="B99" s="106"/>
      <c r="D99" s="107" t="s">
        <v>179</v>
      </c>
      <c r="E99" s="108"/>
      <c r="F99" s="108"/>
      <c r="G99" s="108"/>
      <c r="H99" s="108"/>
      <c r="I99" s="108"/>
      <c r="J99" s="109">
        <f>J128</f>
        <v>0</v>
      </c>
      <c r="L99" s="106"/>
    </row>
    <row r="100" spans="2:12" s="8" customFormat="1" ht="25" customHeight="1">
      <c r="B100" s="102"/>
      <c r="D100" s="103" t="s">
        <v>129</v>
      </c>
      <c r="E100" s="104"/>
      <c r="F100" s="104"/>
      <c r="G100" s="104"/>
      <c r="H100" s="104"/>
      <c r="I100" s="104"/>
      <c r="J100" s="105">
        <f>J137</f>
        <v>0</v>
      </c>
      <c r="L100" s="102"/>
    </row>
    <row r="101" spans="2:12" s="9" customFormat="1" ht="19.899999999999999" customHeight="1">
      <c r="B101" s="106"/>
      <c r="D101" s="107" t="s">
        <v>180</v>
      </c>
      <c r="E101" s="108"/>
      <c r="F101" s="108"/>
      <c r="G101" s="108"/>
      <c r="H101" s="108"/>
      <c r="I101" s="108"/>
      <c r="J101" s="109">
        <f>J138</f>
        <v>0</v>
      </c>
      <c r="L101" s="106"/>
    </row>
    <row r="102" spans="2:12" s="9" customFormat="1" ht="19.899999999999999" customHeight="1">
      <c r="B102" s="106"/>
      <c r="D102" s="107" t="s">
        <v>183</v>
      </c>
      <c r="E102" s="108"/>
      <c r="F102" s="108"/>
      <c r="G102" s="108"/>
      <c r="H102" s="108"/>
      <c r="I102" s="108"/>
      <c r="J102" s="109">
        <f>J142</f>
        <v>0</v>
      </c>
      <c r="L102" s="106"/>
    </row>
    <row r="103" spans="2:12" s="1" customFormat="1" ht="21.75" customHeight="1">
      <c r="B103" s="31"/>
      <c r="L103" s="31"/>
    </row>
    <row r="104" spans="2:12" s="1" customFormat="1" ht="7" customHeight="1">
      <c r="B104" s="43"/>
      <c r="C104" s="44"/>
      <c r="D104" s="44"/>
      <c r="E104" s="44"/>
      <c r="F104" s="44"/>
      <c r="G104" s="44"/>
      <c r="H104" s="44"/>
      <c r="I104" s="44"/>
      <c r="J104" s="44"/>
      <c r="K104" s="44"/>
      <c r="L104" s="31"/>
    </row>
    <row r="108" spans="2:12" s="1" customFormat="1" ht="7" customHeight="1">
      <c r="B108" s="45"/>
      <c r="C108" s="46"/>
      <c r="D108" s="46"/>
      <c r="E108" s="46"/>
      <c r="F108" s="46"/>
      <c r="G108" s="46"/>
      <c r="H108" s="46"/>
      <c r="I108" s="46"/>
      <c r="J108" s="46"/>
      <c r="K108" s="46"/>
      <c r="L108" s="31"/>
    </row>
    <row r="109" spans="2:12" s="1" customFormat="1" ht="25" customHeight="1">
      <c r="B109" s="31"/>
      <c r="C109" s="20" t="s">
        <v>133</v>
      </c>
      <c r="L109" s="31"/>
    </row>
    <row r="110" spans="2:12" s="1" customFormat="1" ht="7" customHeight="1">
      <c r="B110" s="31"/>
      <c r="L110" s="31"/>
    </row>
    <row r="111" spans="2:12" s="1" customFormat="1" ht="12" customHeight="1">
      <c r="B111" s="31"/>
      <c r="C111" s="26" t="s">
        <v>16</v>
      </c>
      <c r="L111" s="31"/>
    </row>
    <row r="112" spans="2:12" s="1" customFormat="1" ht="16.5" customHeight="1">
      <c r="B112" s="31"/>
      <c r="E112" s="234" t="str">
        <f>E7</f>
        <v>Stavební úpravy střech objektu MSH</v>
      </c>
      <c r="F112" s="235"/>
      <c r="G112" s="235"/>
      <c r="H112" s="235"/>
      <c r="L112" s="31"/>
    </row>
    <row r="113" spans="2:65" s="1" customFormat="1" ht="12" customHeight="1">
      <c r="B113" s="31"/>
      <c r="C113" s="26" t="s">
        <v>176</v>
      </c>
      <c r="L113" s="31"/>
    </row>
    <row r="114" spans="2:65" s="1" customFormat="1" ht="16.5" customHeight="1">
      <c r="B114" s="31"/>
      <c r="E114" s="196" t="str">
        <f>E9</f>
        <v>D-B - Střecha D, bourací práce</v>
      </c>
      <c r="F114" s="232"/>
      <c r="G114" s="232"/>
      <c r="H114" s="232"/>
      <c r="L114" s="31"/>
    </row>
    <row r="115" spans="2:65" s="1" customFormat="1" ht="7" customHeight="1">
      <c r="B115" s="31"/>
      <c r="L115" s="31"/>
    </row>
    <row r="116" spans="2:65" s="1" customFormat="1" ht="12" customHeight="1">
      <c r="B116" s="31"/>
      <c r="C116" s="26" t="s">
        <v>20</v>
      </c>
      <c r="F116" s="24" t="str">
        <f>F12</f>
        <v>Louny</v>
      </c>
      <c r="I116" s="26" t="s">
        <v>22</v>
      </c>
      <c r="J116" s="51" t="str">
        <f>IF(J12="","",J12)</f>
        <v>31. 1. 2025</v>
      </c>
      <c r="L116" s="31"/>
    </row>
    <row r="117" spans="2:65" s="1" customFormat="1" ht="7" customHeight="1">
      <c r="B117" s="31"/>
      <c r="L117" s="31"/>
    </row>
    <row r="118" spans="2:65" s="1" customFormat="1" ht="15.15" customHeight="1">
      <c r="B118" s="31"/>
      <c r="C118" s="26" t="s">
        <v>24</v>
      </c>
      <c r="F118" s="24" t="str">
        <f>E15</f>
        <v xml:space="preserve"> </v>
      </c>
      <c r="I118" s="26" t="s">
        <v>30</v>
      </c>
      <c r="J118" s="29" t="str">
        <f>E21</f>
        <v xml:space="preserve"> </v>
      </c>
      <c r="L118" s="31"/>
    </row>
    <row r="119" spans="2:65" s="1" customFormat="1" ht="15.15" customHeight="1">
      <c r="B119" s="31"/>
      <c r="C119" s="26" t="s">
        <v>28</v>
      </c>
      <c r="F119" s="24" t="str">
        <f>IF(E18="","",E18)</f>
        <v>Vyplň údaj</v>
      </c>
      <c r="I119" s="26" t="s">
        <v>32</v>
      </c>
      <c r="J119" s="29" t="str">
        <f>E24</f>
        <v xml:space="preserve"> </v>
      </c>
      <c r="L119" s="31"/>
    </row>
    <row r="120" spans="2:65" s="1" customFormat="1" ht="10.25" customHeight="1">
      <c r="B120" s="31"/>
      <c r="L120" s="31"/>
    </row>
    <row r="121" spans="2:65" s="10" customFormat="1" ht="29.25" customHeight="1">
      <c r="B121" s="110"/>
      <c r="C121" s="111" t="s">
        <v>134</v>
      </c>
      <c r="D121" s="112" t="s">
        <v>60</v>
      </c>
      <c r="E121" s="112" t="s">
        <v>56</v>
      </c>
      <c r="F121" s="112" t="s">
        <v>57</v>
      </c>
      <c r="G121" s="112" t="s">
        <v>135</v>
      </c>
      <c r="H121" s="112" t="s">
        <v>136</v>
      </c>
      <c r="I121" s="112" t="s">
        <v>137</v>
      </c>
      <c r="J121" s="112" t="s">
        <v>126</v>
      </c>
      <c r="K121" s="113" t="s">
        <v>138</v>
      </c>
      <c r="L121" s="110"/>
      <c r="M121" s="58" t="s">
        <v>1</v>
      </c>
      <c r="N121" s="59" t="s">
        <v>39</v>
      </c>
      <c r="O121" s="59" t="s">
        <v>139</v>
      </c>
      <c r="P121" s="59" t="s">
        <v>140</v>
      </c>
      <c r="Q121" s="59" t="s">
        <v>141</v>
      </c>
      <c r="R121" s="59" t="s">
        <v>142</v>
      </c>
      <c r="S121" s="59" t="s">
        <v>143</v>
      </c>
      <c r="T121" s="60" t="s">
        <v>144</v>
      </c>
    </row>
    <row r="122" spans="2:65" s="1" customFormat="1" ht="22.75" customHeight="1">
      <c r="B122" s="31"/>
      <c r="C122" s="63" t="s">
        <v>145</v>
      </c>
      <c r="J122" s="114">
        <f>BK122</f>
        <v>0</v>
      </c>
      <c r="L122" s="31"/>
      <c r="M122" s="61"/>
      <c r="N122" s="52"/>
      <c r="O122" s="52"/>
      <c r="P122" s="115">
        <f>P123+P137</f>
        <v>0</v>
      </c>
      <c r="Q122" s="52"/>
      <c r="R122" s="115">
        <f>R123+R137</f>
        <v>0</v>
      </c>
      <c r="S122" s="52"/>
      <c r="T122" s="116">
        <f>T123+T137</f>
        <v>0.24734599999999998</v>
      </c>
      <c r="AT122" s="16" t="s">
        <v>74</v>
      </c>
      <c r="AU122" s="16" t="s">
        <v>128</v>
      </c>
      <c r="BK122" s="117">
        <f>BK123+BK137</f>
        <v>0</v>
      </c>
    </row>
    <row r="123" spans="2:65" s="11" customFormat="1" ht="25.9" customHeight="1">
      <c r="B123" s="118"/>
      <c r="D123" s="119" t="s">
        <v>74</v>
      </c>
      <c r="E123" s="120" t="s">
        <v>187</v>
      </c>
      <c r="F123" s="120" t="s">
        <v>188</v>
      </c>
      <c r="I123" s="121"/>
      <c r="J123" s="122">
        <f>BK123</f>
        <v>0</v>
      </c>
      <c r="L123" s="118"/>
      <c r="M123" s="123"/>
      <c r="P123" s="124">
        <f>P124+P128</f>
        <v>0</v>
      </c>
      <c r="R123" s="124">
        <f>R124+R128</f>
        <v>0</v>
      </c>
      <c r="T123" s="125">
        <f>T124+T128</f>
        <v>2.1500000000000002E-2</v>
      </c>
      <c r="AR123" s="119" t="s">
        <v>80</v>
      </c>
      <c r="AT123" s="126" t="s">
        <v>74</v>
      </c>
      <c r="AU123" s="126" t="s">
        <v>75</v>
      </c>
      <c r="AY123" s="119" t="s">
        <v>148</v>
      </c>
      <c r="BK123" s="127">
        <f>BK124+BK128</f>
        <v>0</v>
      </c>
    </row>
    <row r="124" spans="2:65" s="11" customFormat="1" ht="22.75" customHeight="1">
      <c r="B124" s="118"/>
      <c r="D124" s="119" t="s">
        <v>74</v>
      </c>
      <c r="E124" s="128" t="s">
        <v>243</v>
      </c>
      <c r="F124" s="128" t="s">
        <v>554</v>
      </c>
      <c r="I124" s="121"/>
      <c r="J124" s="129">
        <f>BK124</f>
        <v>0</v>
      </c>
      <c r="L124" s="118"/>
      <c r="M124" s="123"/>
      <c r="P124" s="124">
        <f>SUM(P125:P127)</f>
        <v>0</v>
      </c>
      <c r="R124" s="124">
        <f>SUM(R125:R127)</f>
        <v>0</v>
      </c>
      <c r="T124" s="125">
        <f>SUM(T125:T127)</f>
        <v>2.1500000000000002E-2</v>
      </c>
      <c r="AR124" s="119" t="s">
        <v>80</v>
      </c>
      <c r="AT124" s="126" t="s">
        <v>74</v>
      </c>
      <c r="AU124" s="126" t="s">
        <v>80</v>
      </c>
      <c r="AY124" s="119" t="s">
        <v>148</v>
      </c>
      <c r="BK124" s="127">
        <f>SUM(BK125:BK127)</f>
        <v>0</v>
      </c>
    </row>
    <row r="125" spans="2:65" s="1" customFormat="1" ht="24.15" customHeight="1">
      <c r="B125" s="130"/>
      <c r="C125" s="131" t="s">
        <v>80</v>
      </c>
      <c r="D125" s="131" t="s">
        <v>154</v>
      </c>
      <c r="E125" s="132" t="s">
        <v>564</v>
      </c>
      <c r="F125" s="133" t="s">
        <v>565</v>
      </c>
      <c r="G125" s="134" t="s">
        <v>214</v>
      </c>
      <c r="H125" s="135">
        <v>0.43</v>
      </c>
      <c r="I125" s="136"/>
      <c r="J125" s="137">
        <f>ROUND(I125*H125,2)</f>
        <v>0</v>
      </c>
      <c r="K125" s="133" t="s">
        <v>194</v>
      </c>
      <c r="L125" s="31"/>
      <c r="M125" s="138" t="s">
        <v>1</v>
      </c>
      <c r="N125" s="139" t="s">
        <v>40</v>
      </c>
      <c r="P125" s="140">
        <f>O125*H125</f>
        <v>0</v>
      </c>
      <c r="Q125" s="140">
        <v>0</v>
      </c>
      <c r="R125" s="140">
        <f>Q125*H125</f>
        <v>0</v>
      </c>
      <c r="S125" s="140">
        <v>0.05</v>
      </c>
      <c r="T125" s="141">
        <f>S125*H125</f>
        <v>2.1500000000000002E-2</v>
      </c>
      <c r="AR125" s="142" t="s">
        <v>195</v>
      </c>
      <c r="AT125" s="142" t="s">
        <v>154</v>
      </c>
      <c r="AU125" s="142" t="s">
        <v>85</v>
      </c>
      <c r="AY125" s="16" t="s">
        <v>148</v>
      </c>
      <c r="BE125" s="143">
        <f>IF(N125="základní",J125,0)</f>
        <v>0</v>
      </c>
      <c r="BF125" s="143">
        <f>IF(N125="snížená",J125,0)</f>
        <v>0</v>
      </c>
      <c r="BG125" s="143">
        <f>IF(N125="zákl. přenesená",J125,0)</f>
        <v>0</v>
      </c>
      <c r="BH125" s="143">
        <f>IF(N125="sníž. přenesená",J125,0)</f>
        <v>0</v>
      </c>
      <c r="BI125" s="143">
        <f>IF(N125="nulová",J125,0)</f>
        <v>0</v>
      </c>
      <c r="BJ125" s="16" t="s">
        <v>80</v>
      </c>
      <c r="BK125" s="143">
        <f>ROUND(I125*H125,2)</f>
        <v>0</v>
      </c>
      <c r="BL125" s="16" t="s">
        <v>195</v>
      </c>
      <c r="BM125" s="142" t="s">
        <v>566</v>
      </c>
    </row>
    <row r="126" spans="2:65" s="1" customFormat="1" ht="10">
      <c r="B126" s="31"/>
      <c r="D126" s="144" t="s">
        <v>161</v>
      </c>
      <c r="F126" s="145" t="s">
        <v>567</v>
      </c>
      <c r="I126" s="146"/>
      <c r="L126" s="31"/>
      <c r="M126" s="147"/>
      <c r="T126" s="55"/>
      <c r="AT126" s="16" t="s">
        <v>161</v>
      </c>
      <c r="AU126" s="16" t="s">
        <v>85</v>
      </c>
    </row>
    <row r="127" spans="2:65" s="13" customFormat="1" ht="10">
      <c r="B127" s="155"/>
      <c r="D127" s="149" t="s">
        <v>163</v>
      </c>
      <c r="E127" s="156" t="s">
        <v>1</v>
      </c>
      <c r="F127" s="157" t="s">
        <v>790</v>
      </c>
      <c r="H127" s="158">
        <v>0.43</v>
      </c>
      <c r="I127" s="159"/>
      <c r="L127" s="155"/>
      <c r="M127" s="160"/>
      <c r="T127" s="161"/>
      <c r="AT127" s="156" t="s">
        <v>163</v>
      </c>
      <c r="AU127" s="156" t="s">
        <v>85</v>
      </c>
      <c r="AV127" s="13" t="s">
        <v>85</v>
      </c>
      <c r="AW127" s="13" t="s">
        <v>31</v>
      </c>
      <c r="AX127" s="13" t="s">
        <v>80</v>
      </c>
      <c r="AY127" s="156" t="s">
        <v>148</v>
      </c>
    </row>
    <row r="128" spans="2:65" s="11" customFormat="1" ht="22.75" customHeight="1">
      <c r="B128" s="118"/>
      <c r="D128" s="119" t="s">
        <v>74</v>
      </c>
      <c r="E128" s="128" t="s">
        <v>189</v>
      </c>
      <c r="F128" s="128" t="s">
        <v>190</v>
      </c>
      <c r="I128" s="121"/>
      <c r="J128" s="129">
        <f>BK128</f>
        <v>0</v>
      </c>
      <c r="L128" s="118"/>
      <c r="M128" s="123"/>
      <c r="P128" s="124">
        <f>SUM(P129:P136)</f>
        <v>0</v>
      </c>
      <c r="R128" s="124">
        <f>SUM(R129:R136)</f>
        <v>0</v>
      </c>
      <c r="T128" s="125">
        <f>SUM(T129:T136)</f>
        <v>0</v>
      </c>
      <c r="AR128" s="119" t="s">
        <v>80</v>
      </c>
      <c r="AT128" s="126" t="s">
        <v>74</v>
      </c>
      <c r="AU128" s="126" t="s">
        <v>80</v>
      </c>
      <c r="AY128" s="119" t="s">
        <v>148</v>
      </c>
      <c r="BK128" s="127">
        <f>SUM(BK129:BK136)</f>
        <v>0</v>
      </c>
    </row>
    <row r="129" spans="2:65" s="1" customFormat="1" ht="24.15" customHeight="1">
      <c r="B129" s="130"/>
      <c r="C129" s="131" t="s">
        <v>85</v>
      </c>
      <c r="D129" s="131" t="s">
        <v>154</v>
      </c>
      <c r="E129" s="132" t="s">
        <v>191</v>
      </c>
      <c r="F129" s="133" t="s">
        <v>192</v>
      </c>
      <c r="G129" s="134" t="s">
        <v>193</v>
      </c>
      <c r="H129" s="135">
        <v>0.247</v>
      </c>
      <c r="I129" s="136"/>
      <c r="J129" s="137">
        <f>ROUND(I129*H129,2)</f>
        <v>0</v>
      </c>
      <c r="K129" s="133" t="s">
        <v>194</v>
      </c>
      <c r="L129" s="31"/>
      <c r="M129" s="138" t="s">
        <v>1</v>
      </c>
      <c r="N129" s="139" t="s">
        <v>40</v>
      </c>
      <c r="P129" s="140">
        <f>O129*H129</f>
        <v>0</v>
      </c>
      <c r="Q129" s="140">
        <v>0</v>
      </c>
      <c r="R129" s="140">
        <f>Q129*H129</f>
        <v>0</v>
      </c>
      <c r="S129" s="140">
        <v>0</v>
      </c>
      <c r="T129" s="141">
        <f>S129*H129</f>
        <v>0</v>
      </c>
      <c r="AR129" s="142" t="s">
        <v>195</v>
      </c>
      <c r="AT129" s="142" t="s">
        <v>154</v>
      </c>
      <c r="AU129" s="142" t="s">
        <v>85</v>
      </c>
      <c r="AY129" s="16" t="s">
        <v>148</v>
      </c>
      <c r="BE129" s="143">
        <f>IF(N129="základní",J129,0)</f>
        <v>0</v>
      </c>
      <c r="BF129" s="143">
        <f>IF(N129="snížená",J129,0)</f>
        <v>0</v>
      </c>
      <c r="BG129" s="143">
        <f>IF(N129="zákl. přenesená",J129,0)</f>
        <v>0</v>
      </c>
      <c r="BH129" s="143">
        <f>IF(N129="sníž. přenesená",J129,0)</f>
        <v>0</v>
      </c>
      <c r="BI129" s="143">
        <f>IF(N129="nulová",J129,0)</f>
        <v>0</v>
      </c>
      <c r="BJ129" s="16" t="s">
        <v>80</v>
      </c>
      <c r="BK129" s="143">
        <f>ROUND(I129*H129,2)</f>
        <v>0</v>
      </c>
      <c r="BL129" s="16" t="s">
        <v>195</v>
      </c>
      <c r="BM129" s="142" t="s">
        <v>739</v>
      </c>
    </row>
    <row r="130" spans="2:65" s="1" customFormat="1" ht="10">
      <c r="B130" s="31"/>
      <c r="D130" s="144" t="s">
        <v>161</v>
      </c>
      <c r="F130" s="145" t="s">
        <v>197</v>
      </c>
      <c r="I130" s="146"/>
      <c r="L130" s="31"/>
      <c r="M130" s="147"/>
      <c r="T130" s="55"/>
      <c r="AT130" s="16" t="s">
        <v>161</v>
      </c>
      <c r="AU130" s="16" t="s">
        <v>85</v>
      </c>
    </row>
    <row r="131" spans="2:65" s="1" customFormat="1" ht="24.15" customHeight="1">
      <c r="B131" s="130"/>
      <c r="C131" s="131" t="s">
        <v>172</v>
      </c>
      <c r="D131" s="131" t="s">
        <v>154</v>
      </c>
      <c r="E131" s="132" t="s">
        <v>198</v>
      </c>
      <c r="F131" s="133" t="s">
        <v>199</v>
      </c>
      <c r="G131" s="134" t="s">
        <v>193</v>
      </c>
      <c r="H131" s="135">
        <v>0.247</v>
      </c>
      <c r="I131" s="136"/>
      <c r="J131" s="137">
        <f>ROUND(I131*H131,2)</f>
        <v>0</v>
      </c>
      <c r="K131" s="133" t="s">
        <v>194</v>
      </c>
      <c r="L131" s="31"/>
      <c r="M131" s="138" t="s">
        <v>1</v>
      </c>
      <c r="N131" s="139" t="s">
        <v>40</v>
      </c>
      <c r="P131" s="140">
        <f>O131*H131</f>
        <v>0</v>
      </c>
      <c r="Q131" s="140">
        <v>0</v>
      </c>
      <c r="R131" s="140">
        <f>Q131*H131</f>
        <v>0</v>
      </c>
      <c r="S131" s="140">
        <v>0</v>
      </c>
      <c r="T131" s="141">
        <f>S131*H131</f>
        <v>0</v>
      </c>
      <c r="AR131" s="142" t="s">
        <v>195</v>
      </c>
      <c r="AT131" s="142" t="s">
        <v>154</v>
      </c>
      <c r="AU131" s="142" t="s">
        <v>85</v>
      </c>
      <c r="AY131" s="16" t="s">
        <v>148</v>
      </c>
      <c r="BE131" s="143">
        <f>IF(N131="základní",J131,0)</f>
        <v>0</v>
      </c>
      <c r="BF131" s="143">
        <f>IF(N131="snížená",J131,0)</f>
        <v>0</v>
      </c>
      <c r="BG131" s="143">
        <f>IF(N131="zákl. přenesená",J131,0)</f>
        <v>0</v>
      </c>
      <c r="BH131" s="143">
        <f>IF(N131="sníž. přenesená",J131,0)</f>
        <v>0</v>
      </c>
      <c r="BI131" s="143">
        <f>IF(N131="nulová",J131,0)</f>
        <v>0</v>
      </c>
      <c r="BJ131" s="16" t="s">
        <v>80</v>
      </c>
      <c r="BK131" s="143">
        <f>ROUND(I131*H131,2)</f>
        <v>0</v>
      </c>
      <c r="BL131" s="16" t="s">
        <v>195</v>
      </c>
      <c r="BM131" s="142" t="s">
        <v>740</v>
      </c>
    </row>
    <row r="132" spans="2:65" s="1" customFormat="1" ht="10">
      <c r="B132" s="31"/>
      <c r="D132" s="144" t="s">
        <v>161</v>
      </c>
      <c r="F132" s="145" t="s">
        <v>201</v>
      </c>
      <c r="I132" s="146"/>
      <c r="L132" s="31"/>
      <c r="M132" s="147"/>
      <c r="T132" s="55"/>
      <c r="AT132" s="16" t="s">
        <v>161</v>
      </c>
      <c r="AU132" s="16" t="s">
        <v>85</v>
      </c>
    </row>
    <row r="133" spans="2:65" s="1" customFormat="1" ht="24.15" customHeight="1">
      <c r="B133" s="130"/>
      <c r="C133" s="131" t="s">
        <v>195</v>
      </c>
      <c r="D133" s="131" t="s">
        <v>154</v>
      </c>
      <c r="E133" s="132" t="s">
        <v>202</v>
      </c>
      <c r="F133" s="133" t="s">
        <v>203</v>
      </c>
      <c r="G133" s="134" t="s">
        <v>193</v>
      </c>
      <c r="H133" s="135">
        <v>2.4700000000000002</v>
      </c>
      <c r="I133" s="136"/>
      <c r="J133" s="137">
        <f>ROUND(I133*H133,2)</f>
        <v>0</v>
      </c>
      <c r="K133" s="133" t="s">
        <v>194</v>
      </c>
      <c r="L133" s="31"/>
      <c r="M133" s="138" t="s">
        <v>1</v>
      </c>
      <c r="N133" s="139" t="s">
        <v>40</v>
      </c>
      <c r="P133" s="140">
        <f>O133*H133</f>
        <v>0</v>
      </c>
      <c r="Q133" s="140">
        <v>0</v>
      </c>
      <c r="R133" s="140">
        <f>Q133*H133</f>
        <v>0</v>
      </c>
      <c r="S133" s="140">
        <v>0</v>
      </c>
      <c r="T133" s="141">
        <f>S133*H133</f>
        <v>0</v>
      </c>
      <c r="AR133" s="142" t="s">
        <v>195</v>
      </c>
      <c r="AT133" s="142" t="s">
        <v>154</v>
      </c>
      <c r="AU133" s="142" t="s">
        <v>85</v>
      </c>
      <c r="AY133" s="16" t="s">
        <v>148</v>
      </c>
      <c r="BE133" s="143">
        <f>IF(N133="základní",J133,0)</f>
        <v>0</v>
      </c>
      <c r="BF133" s="143">
        <f>IF(N133="snížená",J133,0)</f>
        <v>0</v>
      </c>
      <c r="BG133" s="143">
        <f>IF(N133="zákl. přenesená",J133,0)</f>
        <v>0</v>
      </c>
      <c r="BH133" s="143">
        <f>IF(N133="sníž. přenesená",J133,0)</f>
        <v>0</v>
      </c>
      <c r="BI133" s="143">
        <f>IF(N133="nulová",J133,0)</f>
        <v>0</v>
      </c>
      <c r="BJ133" s="16" t="s">
        <v>80</v>
      </c>
      <c r="BK133" s="143">
        <f>ROUND(I133*H133,2)</f>
        <v>0</v>
      </c>
      <c r="BL133" s="16" t="s">
        <v>195</v>
      </c>
      <c r="BM133" s="142" t="s">
        <v>741</v>
      </c>
    </row>
    <row r="134" spans="2:65" s="1" customFormat="1" ht="10">
      <c r="B134" s="31"/>
      <c r="D134" s="144" t="s">
        <v>161</v>
      </c>
      <c r="F134" s="145" t="s">
        <v>205</v>
      </c>
      <c r="I134" s="146"/>
      <c r="L134" s="31"/>
      <c r="M134" s="147"/>
      <c r="T134" s="55"/>
      <c r="AT134" s="16" t="s">
        <v>161</v>
      </c>
      <c r="AU134" s="16" t="s">
        <v>85</v>
      </c>
    </row>
    <row r="135" spans="2:65" s="1" customFormat="1" ht="44.25" customHeight="1">
      <c r="B135" s="130"/>
      <c r="C135" s="131" t="s">
        <v>151</v>
      </c>
      <c r="D135" s="131" t="s">
        <v>154</v>
      </c>
      <c r="E135" s="132" t="s">
        <v>206</v>
      </c>
      <c r="F135" s="133" t="s">
        <v>207</v>
      </c>
      <c r="G135" s="134" t="s">
        <v>193</v>
      </c>
      <c r="H135" s="135">
        <v>0.247</v>
      </c>
      <c r="I135" s="136"/>
      <c r="J135" s="137">
        <f>ROUND(I135*H135,2)</f>
        <v>0</v>
      </c>
      <c r="K135" s="133" t="s">
        <v>158</v>
      </c>
      <c r="L135" s="31"/>
      <c r="M135" s="138" t="s">
        <v>1</v>
      </c>
      <c r="N135" s="139" t="s">
        <v>40</v>
      </c>
      <c r="P135" s="140">
        <f>O135*H135</f>
        <v>0</v>
      </c>
      <c r="Q135" s="140">
        <v>0</v>
      </c>
      <c r="R135" s="140">
        <f>Q135*H135</f>
        <v>0</v>
      </c>
      <c r="S135" s="140">
        <v>0</v>
      </c>
      <c r="T135" s="141">
        <f>S135*H135</f>
        <v>0</v>
      </c>
      <c r="AR135" s="142" t="s">
        <v>195</v>
      </c>
      <c r="AT135" s="142" t="s">
        <v>154</v>
      </c>
      <c r="AU135" s="142" t="s">
        <v>85</v>
      </c>
      <c r="AY135" s="16" t="s">
        <v>148</v>
      </c>
      <c r="BE135" s="143">
        <f>IF(N135="základní",J135,0)</f>
        <v>0</v>
      </c>
      <c r="BF135" s="143">
        <f>IF(N135="snížená",J135,0)</f>
        <v>0</v>
      </c>
      <c r="BG135" s="143">
        <f>IF(N135="zákl. přenesená",J135,0)</f>
        <v>0</v>
      </c>
      <c r="BH135" s="143">
        <f>IF(N135="sníž. přenesená",J135,0)</f>
        <v>0</v>
      </c>
      <c r="BI135" s="143">
        <f>IF(N135="nulová",J135,0)</f>
        <v>0</v>
      </c>
      <c r="BJ135" s="16" t="s">
        <v>80</v>
      </c>
      <c r="BK135" s="143">
        <f>ROUND(I135*H135,2)</f>
        <v>0</v>
      </c>
      <c r="BL135" s="16" t="s">
        <v>195</v>
      </c>
      <c r="BM135" s="142" t="s">
        <v>574</v>
      </c>
    </row>
    <row r="136" spans="2:65" s="1" customFormat="1" ht="10">
      <c r="B136" s="31"/>
      <c r="D136" s="144" t="s">
        <v>161</v>
      </c>
      <c r="F136" s="145" t="s">
        <v>209</v>
      </c>
      <c r="I136" s="146"/>
      <c r="L136" s="31"/>
      <c r="M136" s="147"/>
      <c r="T136" s="55"/>
      <c r="AT136" s="16" t="s">
        <v>161</v>
      </c>
      <c r="AU136" s="16" t="s">
        <v>85</v>
      </c>
    </row>
    <row r="137" spans="2:65" s="11" customFormat="1" ht="25.9" customHeight="1">
      <c r="B137" s="118"/>
      <c r="D137" s="119" t="s">
        <v>74</v>
      </c>
      <c r="E137" s="120" t="s">
        <v>146</v>
      </c>
      <c r="F137" s="120" t="s">
        <v>147</v>
      </c>
      <c r="I137" s="121"/>
      <c r="J137" s="122">
        <f>BK137</f>
        <v>0</v>
      </c>
      <c r="L137" s="118"/>
      <c r="M137" s="123"/>
      <c r="P137" s="124">
        <f>P138+P142</f>
        <v>0</v>
      </c>
      <c r="R137" s="124">
        <f>R138+R142</f>
        <v>0</v>
      </c>
      <c r="T137" s="125">
        <f>T138+T142</f>
        <v>0.22584599999999999</v>
      </c>
      <c r="AR137" s="119" t="s">
        <v>85</v>
      </c>
      <c r="AT137" s="126" t="s">
        <v>74</v>
      </c>
      <c r="AU137" s="126" t="s">
        <v>75</v>
      </c>
      <c r="AY137" s="119" t="s">
        <v>148</v>
      </c>
      <c r="BK137" s="127">
        <f>BK138+BK142</f>
        <v>0</v>
      </c>
    </row>
    <row r="138" spans="2:65" s="11" customFormat="1" ht="22.75" customHeight="1">
      <c r="B138" s="118"/>
      <c r="D138" s="119" t="s">
        <v>74</v>
      </c>
      <c r="E138" s="128" t="s">
        <v>210</v>
      </c>
      <c r="F138" s="128" t="s">
        <v>211</v>
      </c>
      <c r="I138" s="121"/>
      <c r="J138" s="129">
        <f>BK138</f>
        <v>0</v>
      </c>
      <c r="L138" s="118"/>
      <c r="M138" s="123"/>
      <c r="P138" s="124">
        <f>SUM(P139:P141)</f>
        <v>0</v>
      </c>
      <c r="R138" s="124">
        <f>SUM(R139:R141)</f>
        <v>0</v>
      </c>
      <c r="T138" s="125">
        <f>SUM(T139:T141)</f>
        <v>0.18579000000000001</v>
      </c>
      <c r="AR138" s="119" t="s">
        <v>85</v>
      </c>
      <c r="AT138" s="126" t="s">
        <v>74</v>
      </c>
      <c r="AU138" s="126" t="s">
        <v>80</v>
      </c>
      <c r="AY138" s="119" t="s">
        <v>148</v>
      </c>
      <c r="BK138" s="127">
        <f>SUM(BK139:BK141)</f>
        <v>0</v>
      </c>
    </row>
    <row r="139" spans="2:65" s="1" customFormat="1" ht="24.15" customHeight="1">
      <c r="B139" s="130"/>
      <c r="C139" s="131" t="s">
        <v>220</v>
      </c>
      <c r="D139" s="131" t="s">
        <v>154</v>
      </c>
      <c r="E139" s="132" t="s">
        <v>221</v>
      </c>
      <c r="F139" s="133" t="s">
        <v>222</v>
      </c>
      <c r="G139" s="134" t="s">
        <v>214</v>
      </c>
      <c r="H139" s="135">
        <v>11.26</v>
      </c>
      <c r="I139" s="136"/>
      <c r="J139" s="137">
        <f>ROUND(I139*H139,2)</f>
        <v>0</v>
      </c>
      <c r="K139" s="133" t="s">
        <v>158</v>
      </c>
      <c r="L139" s="31"/>
      <c r="M139" s="138" t="s">
        <v>1</v>
      </c>
      <c r="N139" s="139" t="s">
        <v>40</v>
      </c>
      <c r="P139" s="140">
        <f>O139*H139</f>
        <v>0</v>
      </c>
      <c r="Q139" s="140">
        <v>0</v>
      </c>
      <c r="R139" s="140">
        <f>Q139*H139</f>
        <v>0</v>
      </c>
      <c r="S139" s="140">
        <v>1.6500000000000001E-2</v>
      </c>
      <c r="T139" s="141">
        <f>S139*H139</f>
        <v>0.18579000000000001</v>
      </c>
      <c r="AR139" s="142" t="s">
        <v>215</v>
      </c>
      <c r="AT139" s="142" t="s">
        <v>154</v>
      </c>
      <c r="AU139" s="142" t="s">
        <v>85</v>
      </c>
      <c r="AY139" s="16" t="s">
        <v>148</v>
      </c>
      <c r="BE139" s="143">
        <f>IF(N139="základní",J139,0)</f>
        <v>0</v>
      </c>
      <c r="BF139" s="143">
        <f>IF(N139="snížená",J139,0)</f>
        <v>0</v>
      </c>
      <c r="BG139" s="143">
        <f>IF(N139="zákl. přenesená",J139,0)</f>
        <v>0</v>
      </c>
      <c r="BH139" s="143">
        <f>IF(N139="sníž. přenesená",J139,0)</f>
        <v>0</v>
      </c>
      <c r="BI139" s="143">
        <f>IF(N139="nulová",J139,0)</f>
        <v>0</v>
      </c>
      <c r="BJ139" s="16" t="s">
        <v>80</v>
      </c>
      <c r="BK139" s="143">
        <f>ROUND(I139*H139,2)</f>
        <v>0</v>
      </c>
      <c r="BL139" s="16" t="s">
        <v>215</v>
      </c>
      <c r="BM139" s="142" t="s">
        <v>743</v>
      </c>
    </row>
    <row r="140" spans="2:65" s="1" customFormat="1" ht="10">
      <c r="B140" s="31"/>
      <c r="D140" s="144" t="s">
        <v>161</v>
      </c>
      <c r="F140" s="145" t="s">
        <v>224</v>
      </c>
      <c r="I140" s="146"/>
      <c r="L140" s="31"/>
      <c r="M140" s="147"/>
      <c r="T140" s="55"/>
      <c r="AT140" s="16" t="s">
        <v>161</v>
      </c>
      <c r="AU140" s="16" t="s">
        <v>85</v>
      </c>
    </row>
    <row r="141" spans="2:65" s="13" customFormat="1" ht="10">
      <c r="B141" s="155"/>
      <c r="D141" s="149" t="s">
        <v>163</v>
      </c>
      <c r="E141" s="156" t="s">
        <v>1</v>
      </c>
      <c r="F141" s="157" t="s">
        <v>791</v>
      </c>
      <c r="H141" s="158">
        <v>11.26</v>
      </c>
      <c r="I141" s="159"/>
      <c r="L141" s="155"/>
      <c r="M141" s="160"/>
      <c r="T141" s="161"/>
      <c r="AT141" s="156" t="s">
        <v>163</v>
      </c>
      <c r="AU141" s="156" t="s">
        <v>85</v>
      </c>
      <c r="AV141" s="13" t="s">
        <v>85</v>
      </c>
      <c r="AW141" s="13" t="s">
        <v>31</v>
      </c>
      <c r="AX141" s="13" t="s">
        <v>80</v>
      </c>
      <c r="AY141" s="156" t="s">
        <v>148</v>
      </c>
    </row>
    <row r="142" spans="2:65" s="11" customFormat="1" ht="22.75" customHeight="1">
      <c r="B142" s="118"/>
      <c r="D142" s="119" t="s">
        <v>74</v>
      </c>
      <c r="E142" s="128" t="s">
        <v>241</v>
      </c>
      <c r="F142" s="128" t="s">
        <v>242</v>
      </c>
      <c r="I142" s="121"/>
      <c r="J142" s="129">
        <f>BK142</f>
        <v>0</v>
      </c>
      <c r="L142" s="118"/>
      <c r="M142" s="123"/>
      <c r="P142" s="124">
        <f>SUM(P143:P154)</f>
        <v>0</v>
      </c>
      <c r="R142" s="124">
        <f>SUM(R143:R154)</f>
        <v>0</v>
      </c>
      <c r="T142" s="125">
        <f>SUM(T143:T154)</f>
        <v>4.0055999999999994E-2</v>
      </c>
      <c r="AR142" s="119" t="s">
        <v>85</v>
      </c>
      <c r="AT142" s="126" t="s">
        <v>74</v>
      </c>
      <c r="AU142" s="126" t="s">
        <v>80</v>
      </c>
      <c r="AY142" s="119" t="s">
        <v>148</v>
      </c>
      <c r="BK142" s="127">
        <f>SUM(BK143:BK154)</f>
        <v>0</v>
      </c>
    </row>
    <row r="143" spans="2:65" s="1" customFormat="1" ht="16.5" customHeight="1">
      <c r="B143" s="130"/>
      <c r="C143" s="131" t="s">
        <v>228</v>
      </c>
      <c r="D143" s="131" t="s">
        <v>154</v>
      </c>
      <c r="E143" s="132" t="s">
        <v>244</v>
      </c>
      <c r="F143" s="133" t="s">
        <v>245</v>
      </c>
      <c r="G143" s="134" t="s">
        <v>246</v>
      </c>
      <c r="H143" s="135">
        <v>3.8</v>
      </c>
      <c r="I143" s="136"/>
      <c r="J143" s="137">
        <f>ROUND(I143*H143,2)</f>
        <v>0</v>
      </c>
      <c r="K143" s="133" t="s">
        <v>194</v>
      </c>
      <c r="L143" s="31"/>
      <c r="M143" s="138" t="s">
        <v>1</v>
      </c>
      <c r="N143" s="139" t="s">
        <v>40</v>
      </c>
      <c r="P143" s="140">
        <f>O143*H143</f>
        <v>0</v>
      </c>
      <c r="Q143" s="140">
        <v>0</v>
      </c>
      <c r="R143" s="140">
        <f>Q143*H143</f>
        <v>0</v>
      </c>
      <c r="S143" s="140">
        <v>1.7600000000000001E-3</v>
      </c>
      <c r="T143" s="141">
        <f>S143*H143</f>
        <v>6.6879999999999995E-3</v>
      </c>
      <c r="AR143" s="142" t="s">
        <v>215</v>
      </c>
      <c r="AT143" s="142" t="s">
        <v>154</v>
      </c>
      <c r="AU143" s="142" t="s">
        <v>85</v>
      </c>
      <c r="AY143" s="16" t="s">
        <v>148</v>
      </c>
      <c r="BE143" s="143">
        <f>IF(N143="základní",J143,0)</f>
        <v>0</v>
      </c>
      <c r="BF143" s="143">
        <f>IF(N143="snížená",J143,0)</f>
        <v>0</v>
      </c>
      <c r="BG143" s="143">
        <f>IF(N143="zákl. přenesená",J143,0)</f>
        <v>0</v>
      </c>
      <c r="BH143" s="143">
        <f>IF(N143="sníž. přenesená",J143,0)</f>
        <v>0</v>
      </c>
      <c r="BI143" s="143">
        <f>IF(N143="nulová",J143,0)</f>
        <v>0</v>
      </c>
      <c r="BJ143" s="16" t="s">
        <v>80</v>
      </c>
      <c r="BK143" s="143">
        <f>ROUND(I143*H143,2)</f>
        <v>0</v>
      </c>
      <c r="BL143" s="16" t="s">
        <v>215</v>
      </c>
      <c r="BM143" s="142" t="s">
        <v>603</v>
      </c>
    </row>
    <row r="144" spans="2:65" s="1" customFormat="1" ht="10">
      <c r="B144" s="31"/>
      <c r="D144" s="144" t="s">
        <v>161</v>
      </c>
      <c r="F144" s="145" t="s">
        <v>248</v>
      </c>
      <c r="I144" s="146"/>
      <c r="L144" s="31"/>
      <c r="M144" s="147"/>
      <c r="T144" s="55"/>
      <c r="AT144" s="16" t="s">
        <v>161</v>
      </c>
      <c r="AU144" s="16" t="s">
        <v>85</v>
      </c>
    </row>
    <row r="145" spans="2:65" s="13" customFormat="1" ht="10">
      <c r="B145" s="155"/>
      <c r="D145" s="149" t="s">
        <v>163</v>
      </c>
      <c r="E145" s="156" t="s">
        <v>1</v>
      </c>
      <c r="F145" s="157" t="s">
        <v>792</v>
      </c>
      <c r="H145" s="158">
        <v>3.8</v>
      </c>
      <c r="I145" s="159"/>
      <c r="L145" s="155"/>
      <c r="M145" s="160"/>
      <c r="T145" s="161"/>
      <c r="AT145" s="156" t="s">
        <v>163</v>
      </c>
      <c r="AU145" s="156" t="s">
        <v>85</v>
      </c>
      <c r="AV145" s="13" t="s">
        <v>85</v>
      </c>
      <c r="AW145" s="13" t="s">
        <v>31</v>
      </c>
      <c r="AX145" s="13" t="s">
        <v>80</v>
      </c>
      <c r="AY145" s="156" t="s">
        <v>148</v>
      </c>
    </row>
    <row r="146" spans="2:65" s="1" customFormat="1" ht="24.15" customHeight="1">
      <c r="B146" s="130"/>
      <c r="C146" s="131" t="s">
        <v>235</v>
      </c>
      <c r="D146" s="131" t="s">
        <v>154</v>
      </c>
      <c r="E146" s="132" t="s">
        <v>251</v>
      </c>
      <c r="F146" s="133" t="s">
        <v>252</v>
      </c>
      <c r="G146" s="134" t="s">
        <v>246</v>
      </c>
      <c r="H146" s="135">
        <v>5</v>
      </c>
      <c r="I146" s="136"/>
      <c r="J146" s="137">
        <f>ROUND(I146*H146,2)</f>
        <v>0</v>
      </c>
      <c r="K146" s="133" t="s">
        <v>194</v>
      </c>
      <c r="L146" s="31"/>
      <c r="M146" s="138" t="s">
        <v>1</v>
      </c>
      <c r="N146" s="139" t="s">
        <v>40</v>
      </c>
      <c r="P146" s="140">
        <f>O146*H146</f>
        <v>0</v>
      </c>
      <c r="Q146" s="140">
        <v>0</v>
      </c>
      <c r="R146" s="140">
        <f>Q146*H146</f>
        <v>0</v>
      </c>
      <c r="S146" s="140">
        <v>1.91E-3</v>
      </c>
      <c r="T146" s="141">
        <f>S146*H146</f>
        <v>9.5499999999999995E-3</v>
      </c>
      <c r="AR146" s="142" t="s">
        <v>215</v>
      </c>
      <c r="AT146" s="142" t="s">
        <v>154</v>
      </c>
      <c r="AU146" s="142" t="s">
        <v>85</v>
      </c>
      <c r="AY146" s="16" t="s">
        <v>148</v>
      </c>
      <c r="BE146" s="143">
        <f>IF(N146="základní",J146,0)</f>
        <v>0</v>
      </c>
      <c r="BF146" s="143">
        <f>IF(N146="snížená",J146,0)</f>
        <v>0</v>
      </c>
      <c r="BG146" s="143">
        <f>IF(N146="zákl. přenesená",J146,0)</f>
        <v>0</v>
      </c>
      <c r="BH146" s="143">
        <f>IF(N146="sníž. přenesená",J146,0)</f>
        <v>0</v>
      </c>
      <c r="BI146" s="143">
        <f>IF(N146="nulová",J146,0)</f>
        <v>0</v>
      </c>
      <c r="BJ146" s="16" t="s">
        <v>80</v>
      </c>
      <c r="BK146" s="143">
        <f>ROUND(I146*H146,2)</f>
        <v>0</v>
      </c>
      <c r="BL146" s="16" t="s">
        <v>215</v>
      </c>
      <c r="BM146" s="142" t="s">
        <v>608</v>
      </c>
    </row>
    <row r="147" spans="2:65" s="1" customFormat="1" ht="10">
      <c r="B147" s="31"/>
      <c r="D147" s="144" t="s">
        <v>161</v>
      </c>
      <c r="F147" s="145" t="s">
        <v>254</v>
      </c>
      <c r="I147" s="146"/>
      <c r="L147" s="31"/>
      <c r="M147" s="147"/>
      <c r="T147" s="55"/>
      <c r="AT147" s="16" t="s">
        <v>161</v>
      </c>
      <c r="AU147" s="16" t="s">
        <v>85</v>
      </c>
    </row>
    <row r="148" spans="2:65" s="13" customFormat="1" ht="10">
      <c r="B148" s="155"/>
      <c r="D148" s="149" t="s">
        <v>163</v>
      </c>
      <c r="E148" s="156" t="s">
        <v>1</v>
      </c>
      <c r="F148" s="157" t="s">
        <v>151</v>
      </c>
      <c r="H148" s="158">
        <v>5</v>
      </c>
      <c r="I148" s="159"/>
      <c r="L148" s="155"/>
      <c r="M148" s="160"/>
      <c r="T148" s="161"/>
      <c r="AT148" s="156" t="s">
        <v>163</v>
      </c>
      <c r="AU148" s="156" t="s">
        <v>85</v>
      </c>
      <c r="AV148" s="13" t="s">
        <v>85</v>
      </c>
      <c r="AW148" s="13" t="s">
        <v>31</v>
      </c>
      <c r="AX148" s="13" t="s">
        <v>80</v>
      </c>
      <c r="AY148" s="156" t="s">
        <v>148</v>
      </c>
    </row>
    <row r="149" spans="2:65" s="1" customFormat="1" ht="16.5" customHeight="1">
      <c r="B149" s="130"/>
      <c r="C149" s="131" t="s">
        <v>243</v>
      </c>
      <c r="D149" s="131" t="s">
        <v>154</v>
      </c>
      <c r="E149" s="132" t="s">
        <v>793</v>
      </c>
      <c r="F149" s="133" t="s">
        <v>794</v>
      </c>
      <c r="G149" s="134" t="s">
        <v>246</v>
      </c>
      <c r="H149" s="135">
        <v>4.16</v>
      </c>
      <c r="I149" s="136"/>
      <c r="J149" s="137">
        <f>ROUND(I149*H149,2)</f>
        <v>0</v>
      </c>
      <c r="K149" s="133" t="s">
        <v>194</v>
      </c>
      <c r="L149" s="31"/>
      <c r="M149" s="138" t="s">
        <v>1</v>
      </c>
      <c r="N149" s="139" t="s">
        <v>40</v>
      </c>
      <c r="P149" s="140">
        <f>O149*H149</f>
        <v>0</v>
      </c>
      <c r="Q149" s="140">
        <v>0</v>
      </c>
      <c r="R149" s="140">
        <f>Q149*H149</f>
        <v>0</v>
      </c>
      <c r="S149" s="140">
        <v>2.5999999999999999E-3</v>
      </c>
      <c r="T149" s="141">
        <f>S149*H149</f>
        <v>1.0815999999999999E-2</v>
      </c>
      <c r="AR149" s="142" t="s">
        <v>215</v>
      </c>
      <c r="AT149" s="142" t="s">
        <v>154</v>
      </c>
      <c r="AU149" s="142" t="s">
        <v>85</v>
      </c>
      <c r="AY149" s="16" t="s">
        <v>148</v>
      </c>
      <c r="BE149" s="143">
        <f>IF(N149="základní",J149,0)</f>
        <v>0</v>
      </c>
      <c r="BF149" s="143">
        <f>IF(N149="snížená",J149,0)</f>
        <v>0</v>
      </c>
      <c r="BG149" s="143">
        <f>IF(N149="zákl. přenesená",J149,0)</f>
        <v>0</v>
      </c>
      <c r="BH149" s="143">
        <f>IF(N149="sníž. přenesená",J149,0)</f>
        <v>0</v>
      </c>
      <c r="BI149" s="143">
        <f>IF(N149="nulová",J149,0)</f>
        <v>0</v>
      </c>
      <c r="BJ149" s="16" t="s">
        <v>80</v>
      </c>
      <c r="BK149" s="143">
        <f>ROUND(I149*H149,2)</f>
        <v>0</v>
      </c>
      <c r="BL149" s="16" t="s">
        <v>215</v>
      </c>
      <c r="BM149" s="142" t="s">
        <v>795</v>
      </c>
    </row>
    <row r="150" spans="2:65" s="1" customFormat="1" ht="10">
      <c r="B150" s="31"/>
      <c r="D150" s="144" t="s">
        <v>161</v>
      </c>
      <c r="F150" s="145" t="s">
        <v>796</v>
      </c>
      <c r="I150" s="146"/>
      <c r="L150" s="31"/>
      <c r="M150" s="147"/>
      <c r="T150" s="55"/>
      <c r="AT150" s="16" t="s">
        <v>161</v>
      </c>
      <c r="AU150" s="16" t="s">
        <v>85</v>
      </c>
    </row>
    <row r="151" spans="2:65" s="13" customFormat="1" ht="10">
      <c r="B151" s="155"/>
      <c r="D151" s="149" t="s">
        <v>163</v>
      </c>
      <c r="E151" s="156" t="s">
        <v>1</v>
      </c>
      <c r="F151" s="157" t="s">
        <v>797</v>
      </c>
      <c r="H151" s="158">
        <v>4.16</v>
      </c>
      <c r="I151" s="159"/>
      <c r="L151" s="155"/>
      <c r="M151" s="160"/>
      <c r="T151" s="161"/>
      <c r="AT151" s="156" t="s">
        <v>163</v>
      </c>
      <c r="AU151" s="156" t="s">
        <v>85</v>
      </c>
      <c r="AV151" s="13" t="s">
        <v>85</v>
      </c>
      <c r="AW151" s="13" t="s">
        <v>31</v>
      </c>
      <c r="AX151" s="13" t="s">
        <v>80</v>
      </c>
      <c r="AY151" s="156" t="s">
        <v>148</v>
      </c>
    </row>
    <row r="152" spans="2:65" s="1" customFormat="1" ht="16.5" customHeight="1">
      <c r="B152" s="130"/>
      <c r="C152" s="131" t="s">
        <v>250</v>
      </c>
      <c r="D152" s="131" t="s">
        <v>154</v>
      </c>
      <c r="E152" s="132" t="s">
        <v>798</v>
      </c>
      <c r="F152" s="133" t="s">
        <v>799</v>
      </c>
      <c r="G152" s="134" t="s">
        <v>246</v>
      </c>
      <c r="H152" s="135">
        <v>3.3</v>
      </c>
      <c r="I152" s="136"/>
      <c r="J152" s="137">
        <f>ROUND(I152*H152,2)</f>
        <v>0</v>
      </c>
      <c r="K152" s="133" t="s">
        <v>194</v>
      </c>
      <c r="L152" s="31"/>
      <c r="M152" s="138" t="s">
        <v>1</v>
      </c>
      <c r="N152" s="139" t="s">
        <v>40</v>
      </c>
      <c r="P152" s="140">
        <f>O152*H152</f>
        <v>0</v>
      </c>
      <c r="Q152" s="140">
        <v>0</v>
      </c>
      <c r="R152" s="140">
        <f>Q152*H152</f>
        <v>0</v>
      </c>
      <c r="S152" s="140">
        <v>3.9399999999999999E-3</v>
      </c>
      <c r="T152" s="141">
        <f>S152*H152</f>
        <v>1.3002E-2</v>
      </c>
      <c r="AR152" s="142" t="s">
        <v>215</v>
      </c>
      <c r="AT152" s="142" t="s">
        <v>154</v>
      </c>
      <c r="AU152" s="142" t="s">
        <v>85</v>
      </c>
      <c r="AY152" s="16" t="s">
        <v>148</v>
      </c>
      <c r="BE152" s="143">
        <f>IF(N152="základní",J152,0)</f>
        <v>0</v>
      </c>
      <c r="BF152" s="143">
        <f>IF(N152="snížená",J152,0)</f>
        <v>0</v>
      </c>
      <c r="BG152" s="143">
        <f>IF(N152="zákl. přenesená",J152,0)</f>
        <v>0</v>
      </c>
      <c r="BH152" s="143">
        <f>IF(N152="sníž. přenesená",J152,0)</f>
        <v>0</v>
      </c>
      <c r="BI152" s="143">
        <f>IF(N152="nulová",J152,0)</f>
        <v>0</v>
      </c>
      <c r="BJ152" s="16" t="s">
        <v>80</v>
      </c>
      <c r="BK152" s="143">
        <f>ROUND(I152*H152,2)</f>
        <v>0</v>
      </c>
      <c r="BL152" s="16" t="s">
        <v>215</v>
      </c>
      <c r="BM152" s="142" t="s">
        <v>800</v>
      </c>
    </row>
    <row r="153" spans="2:65" s="1" customFormat="1" ht="10">
      <c r="B153" s="31"/>
      <c r="D153" s="144" t="s">
        <v>161</v>
      </c>
      <c r="F153" s="145" t="s">
        <v>801</v>
      </c>
      <c r="I153" s="146"/>
      <c r="L153" s="31"/>
      <c r="M153" s="147"/>
      <c r="T153" s="55"/>
      <c r="AT153" s="16" t="s">
        <v>161</v>
      </c>
      <c r="AU153" s="16" t="s">
        <v>85</v>
      </c>
    </row>
    <row r="154" spans="2:65" s="13" customFormat="1" ht="10">
      <c r="B154" s="155"/>
      <c r="D154" s="149" t="s">
        <v>163</v>
      </c>
      <c r="E154" s="156" t="s">
        <v>1</v>
      </c>
      <c r="F154" s="157" t="s">
        <v>802</v>
      </c>
      <c r="H154" s="158">
        <v>3.3</v>
      </c>
      <c r="I154" s="159"/>
      <c r="L154" s="155"/>
      <c r="M154" s="186"/>
      <c r="N154" s="187"/>
      <c r="O154" s="187"/>
      <c r="P154" s="187"/>
      <c r="Q154" s="187"/>
      <c r="R154" s="187"/>
      <c r="S154" s="187"/>
      <c r="T154" s="188"/>
      <c r="AT154" s="156" t="s">
        <v>163</v>
      </c>
      <c r="AU154" s="156" t="s">
        <v>85</v>
      </c>
      <c r="AV154" s="13" t="s">
        <v>85</v>
      </c>
      <c r="AW154" s="13" t="s">
        <v>31</v>
      </c>
      <c r="AX154" s="13" t="s">
        <v>80</v>
      </c>
      <c r="AY154" s="156" t="s">
        <v>148</v>
      </c>
    </row>
    <row r="155" spans="2:65" s="1" customFormat="1" ht="7" customHeight="1">
      <c r="B155" s="43"/>
      <c r="C155" s="44"/>
      <c r="D155" s="44"/>
      <c r="E155" s="44"/>
      <c r="F155" s="44"/>
      <c r="G155" s="44"/>
      <c r="H155" s="44"/>
      <c r="I155" s="44"/>
      <c r="J155" s="44"/>
      <c r="K155" s="44"/>
      <c r="L155" s="31"/>
    </row>
  </sheetData>
  <autoFilter ref="C121:K154" xr:uid="{00000000-0009-0000-0000-000008000000}"/>
  <mergeCells count="9">
    <mergeCell ref="E87:H87"/>
    <mergeCell ref="E112:H112"/>
    <mergeCell ref="E114:H114"/>
    <mergeCell ref="L2:V2"/>
    <mergeCell ref="E7:H7"/>
    <mergeCell ref="E9:H9"/>
    <mergeCell ref="E18:H18"/>
    <mergeCell ref="E27:H27"/>
    <mergeCell ref="E85:H85"/>
  </mergeCells>
  <hyperlinks>
    <hyperlink ref="F126" r:id="rId1" xr:uid="{00000000-0004-0000-0800-000000000000}"/>
    <hyperlink ref="F130" r:id="rId2" xr:uid="{00000000-0004-0000-0800-000001000000}"/>
    <hyperlink ref="F132" r:id="rId3" xr:uid="{00000000-0004-0000-0800-000002000000}"/>
    <hyperlink ref="F134" r:id="rId4" xr:uid="{00000000-0004-0000-0800-000003000000}"/>
    <hyperlink ref="F136" r:id="rId5" xr:uid="{00000000-0004-0000-0800-000004000000}"/>
    <hyperlink ref="F140" r:id="rId6" xr:uid="{00000000-0004-0000-0800-000005000000}"/>
    <hyperlink ref="F144" r:id="rId7" xr:uid="{00000000-0004-0000-0800-000006000000}"/>
    <hyperlink ref="F147" r:id="rId8" xr:uid="{00000000-0004-0000-0800-000007000000}"/>
    <hyperlink ref="F150" r:id="rId9" xr:uid="{00000000-0004-0000-0800-000008000000}"/>
    <hyperlink ref="F153" r:id="rId10" xr:uid="{00000000-0004-0000-0800-00000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30</vt:i4>
      </vt:variant>
    </vt:vector>
  </HeadingPairs>
  <TitlesOfParts>
    <vt:vector size="45" baseType="lpstr">
      <vt:lpstr>Rekapitulace stavby</vt:lpstr>
      <vt:lpstr>21-2025 - Stavební úpravy...</vt:lpstr>
      <vt:lpstr>A-B - Střecha A, bourací ...</vt:lpstr>
      <vt:lpstr>A-N - Střecha A, nové kon...</vt:lpstr>
      <vt:lpstr>B-B - Střecha B, bourací ...</vt:lpstr>
      <vt:lpstr>B-N - Střecha B, nové kon...</vt:lpstr>
      <vt:lpstr>C-B - Střecha C, bourací ...</vt:lpstr>
      <vt:lpstr>C-N - Střecha C, nové kon...</vt:lpstr>
      <vt:lpstr>D-B - Střecha D, bourací ...</vt:lpstr>
      <vt:lpstr>D-N - Střecha D, nové kon...</vt:lpstr>
      <vt:lpstr>E-B - Střecha E, bourací ...</vt:lpstr>
      <vt:lpstr>E-N - Střecha E, nové kon...</vt:lpstr>
      <vt:lpstr>F-B - Střecha F, bourací ...</vt:lpstr>
      <vt:lpstr>F-N - Střecha F, nové kon...</vt:lpstr>
      <vt:lpstr>H - Hromosvod</vt:lpstr>
      <vt:lpstr>'21-2025 - Stavební úpravy...'!Názvy_tisku</vt:lpstr>
      <vt:lpstr>'A-B - Střecha A, bourací ...'!Názvy_tisku</vt:lpstr>
      <vt:lpstr>'A-N - Střecha A, nové kon...'!Názvy_tisku</vt:lpstr>
      <vt:lpstr>'B-B - Střecha B, bourací ...'!Názvy_tisku</vt:lpstr>
      <vt:lpstr>'B-N - Střecha B, nové kon...'!Názvy_tisku</vt:lpstr>
      <vt:lpstr>'C-B - Střecha C, bourací ...'!Názvy_tisku</vt:lpstr>
      <vt:lpstr>'C-N - Střecha C, nové kon...'!Názvy_tisku</vt:lpstr>
      <vt:lpstr>'D-B - Střecha D, bourací ...'!Názvy_tisku</vt:lpstr>
      <vt:lpstr>'D-N - Střecha D, nové kon...'!Názvy_tisku</vt:lpstr>
      <vt:lpstr>'E-B - Střecha E, bourací ...'!Názvy_tisku</vt:lpstr>
      <vt:lpstr>'E-N - Střecha E, nové kon...'!Názvy_tisku</vt:lpstr>
      <vt:lpstr>'F-B - Střecha F, bourací ...'!Názvy_tisku</vt:lpstr>
      <vt:lpstr>'F-N - Střecha F, nové kon...'!Názvy_tisku</vt:lpstr>
      <vt:lpstr>'H - Hromosvod'!Názvy_tisku</vt:lpstr>
      <vt:lpstr>'Rekapitulace stavby'!Názvy_tisku</vt:lpstr>
      <vt:lpstr>'21-2025 - Stavební úpravy...'!Oblast_tisku</vt:lpstr>
      <vt:lpstr>'A-B - Střecha A, bourací ...'!Oblast_tisku</vt:lpstr>
      <vt:lpstr>'A-N - Střecha A, nové kon...'!Oblast_tisku</vt:lpstr>
      <vt:lpstr>'B-B - Střecha B, bourací ...'!Oblast_tisku</vt:lpstr>
      <vt:lpstr>'B-N - Střecha B, nové kon...'!Oblast_tisku</vt:lpstr>
      <vt:lpstr>'C-B - Střecha C, bourací ...'!Oblast_tisku</vt:lpstr>
      <vt:lpstr>'C-N - Střecha C, nové kon...'!Oblast_tisku</vt:lpstr>
      <vt:lpstr>'D-B - Střecha D, bourací ...'!Oblast_tisku</vt:lpstr>
      <vt:lpstr>'D-N - Střecha D, nové kon...'!Oblast_tisku</vt:lpstr>
      <vt:lpstr>'E-B - Střecha E, bourací ...'!Oblast_tisku</vt:lpstr>
      <vt:lpstr>'E-N - Střecha E, nové kon...'!Oblast_tisku</vt:lpstr>
      <vt:lpstr>'F-B - Střecha F, bourací ...'!Oblast_tisku</vt:lpstr>
      <vt:lpstr>'F-N - Střecha F, nové kon...'!Oblast_tisku</vt:lpstr>
      <vt:lpstr>'H - Hromosvod'!Oblast_tisku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 Chytil</dc:creator>
  <cp:lastModifiedBy>Havlina</cp:lastModifiedBy>
  <dcterms:created xsi:type="dcterms:W3CDTF">2026-02-13T07:40:29Z</dcterms:created>
  <dcterms:modified xsi:type="dcterms:W3CDTF">2026-02-16T15:47:09Z</dcterms:modified>
</cp:coreProperties>
</file>